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3. 15 ม.ค. 66\ข้อมูล ณ 15 ม.ค. 66\"/>
    </mc:Choice>
  </mc:AlternateContent>
  <xr:revisionPtr revIDLastSave="0" documentId="13_ncr:1_{899C379F-05F7-4540-8514-E09C724C5E86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9">ภูเก็ต!$A$1:$P$828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15" l="1"/>
  <c r="K255" i="15" s="1"/>
  <c r="I255" i="14"/>
  <c r="I255" i="13"/>
  <c r="I255" i="12"/>
  <c r="I255" i="11"/>
  <c r="I255" i="10"/>
  <c r="I255" i="9"/>
  <c r="K255" i="9" s="1"/>
  <c r="I255" i="8"/>
  <c r="I248" i="8" s="1"/>
  <c r="I255" i="7"/>
  <c r="I255" i="6"/>
  <c r="K255" i="6" s="1"/>
  <c r="I255" i="5"/>
  <c r="I248" i="5" s="1"/>
  <c r="I255" i="4"/>
  <c r="K255" i="4" s="1"/>
  <c r="I255" i="3"/>
  <c r="K255" i="3" s="1"/>
  <c r="I255" i="2"/>
  <c r="K255" i="2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P817" i="15"/>
  <c r="O817" i="15"/>
  <c r="P816" i="15"/>
  <c r="O816" i="15"/>
  <c r="O815" i="15"/>
  <c r="N815" i="15"/>
  <c r="M815" i="15"/>
  <c r="P815" i="15" s="1"/>
  <c r="L815" i="15"/>
  <c r="P810" i="15"/>
  <c r="O810" i="15"/>
  <c r="N810" i="15"/>
  <c r="P809" i="15"/>
  <c r="O809" i="15"/>
  <c r="O808" i="15"/>
  <c r="M808" i="15"/>
  <c r="P808" i="15" s="1"/>
  <c r="L808" i="15"/>
  <c r="P807" i="15"/>
  <c r="M807" i="15"/>
  <c r="L807" i="15"/>
  <c r="O806" i="15"/>
  <c r="N806" i="15"/>
  <c r="M806" i="15"/>
  <c r="P806" i="15" s="1"/>
  <c r="L806" i="15"/>
  <c r="K804" i="15"/>
  <c r="J804" i="15"/>
  <c r="K802" i="15"/>
  <c r="J801" i="15"/>
  <c r="J800" i="15"/>
  <c r="J785" i="15" s="1"/>
  <c r="I800" i="15"/>
  <c r="K800" i="15" s="1"/>
  <c r="P798" i="15"/>
  <c r="O798" i="15"/>
  <c r="P797" i="15"/>
  <c r="O797" i="15"/>
  <c r="P796" i="15"/>
  <c r="N796" i="15"/>
  <c r="M796" i="15"/>
  <c r="L796" i="15"/>
  <c r="O796" i="15" s="1"/>
  <c r="P791" i="15"/>
  <c r="N791" i="15"/>
  <c r="L791" i="15"/>
  <c r="L788" i="15" s="1"/>
  <c r="P790" i="15"/>
  <c r="O790" i="15"/>
  <c r="N789" i="15"/>
  <c r="M789" i="15"/>
  <c r="P789" i="15" s="1"/>
  <c r="P788" i="15"/>
  <c r="N788" i="15"/>
  <c r="N786" i="15" s="1"/>
  <c r="M788" i="15"/>
  <c r="O787" i="15"/>
  <c r="N787" i="15"/>
  <c r="M787" i="15"/>
  <c r="P787" i="15" s="1"/>
  <c r="L787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N772" i="15" s="1"/>
  <c r="P774" i="15"/>
  <c r="O774" i="15"/>
  <c r="P773" i="15"/>
  <c r="N773" i="15"/>
  <c r="M773" i="15"/>
  <c r="L773" i="15"/>
  <c r="O773" i="15" s="1"/>
  <c r="O772" i="15"/>
  <c r="M772" i="15"/>
  <c r="L772" i="15"/>
  <c r="P771" i="15"/>
  <c r="N771" i="15"/>
  <c r="M771" i="15"/>
  <c r="L771" i="15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N756" i="15" s="1"/>
  <c r="P758" i="15"/>
  <c r="O758" i="15"/>
  <c r="P757" i="15"/>
  <c r="N757" i="15"/>
  <c r="M757" i="15"/>
  <c r="L757" i="15"/>
  <c r="O757" i="15" s="1"/>
  <c r="O756" i="15"/>
  <c r="M756" i="15"/>
  <c r="L756" i="15"/>
  <c r="P755" i="15"/>
  <c r="N755" i="15"/>
  <c r="M755" i="15"/>
  <c r="L755" i="15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N739" i="15" s="1"/>
  <c r="P741" i="15"/>
  <c r="O741" i="15"/>
  <c r="P740" i="15"/>
  <c r="N740" i="15"/>
  <c r="M740" i="15"/>
  <c r="L740" i="15"/>
  <c r="O740" i="15" s="1"/>
  <c r="O739" i="15"/>
  <c r="M739" i="15"/>
  <c r="L739" i="15"/>
  <c r="P738" i="15"/>
  <c r="N738" i="15"/>
  <c r="M738" i="15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N688" i="15" s="1"/>
  <c r="L690" i="15"/>
  <c r="L688" i="15" s="1"/>
  <c r="O688" i="15" s="1"/>
  <c r="M688" i="15"/>
  <c r="P688" i="15" s="1"/>
  <c r="P687" i="15"/>
  <c r="N687" i="15"/>
  <c r="N685" i="15" s="1"/>
  <c r="M687" i="15"/>
  <c r="O686" i="15"/>
  <c r="N686" i="15"/>
  <c r="M686" i="15"/>
  <c r="P686" i="15" s="1"/>
  <c r="L686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O665" i="15"/>
  <c r="N665" i="15"/>
  <c r="M665" i="15"/>
  <c r="P665" i="15" s="1"/>
  <c r="L665" i="15"/>
  <c r="P660" i="15"/>
  <c r="N660" i="15"/>
  <c r="N657" i="15" s="1"/>
  <c r="L660" i="15"/>
  <c r="O660" i="15" s="1"/>
  <c r="P659" i="15"/>
  <c r="O659" i="15"/>
  <c r="P658" i="15"/>
  <c r="N658" i="15"/>
  <c r="M658" i="15"/>
  <c r="L658" i="15"/>
  <c r="O658" i="15" s="1"/>
  <c r="M657" i="15"/>
  <c r="P657" i="15" s="1"/>
  <c r="P656" i="15"/>
  <c r="N656" i="15"/>
  <c r="N655" i="15" s="1"/>
  <c r="M656" i="15"/>
  <c r="L656" i="15"/>
  <c r="M655" i="15"/>
  <c r="P655" i="15" s="1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P634" i="15"/>
  <c r="N634" i="15"/>
  <c r="N631" i="15" s="1"/>
  <c r="L634" i="15"/>
  <c r="O634" i="15" s="1"/>
  <c r="P633" i="15"/>
  <c r="O633" i="15"/>
  <c r="P632" i="15"/>
  <c r="N632" i="15"/>
  <c r="M632" i="15"/>
  <c r="L632" i="15"/>
  <c r="O632" i="15" s="1"/>
  <c r="M631" i="15"/>
  <c r="P631" i="15" s="1"/>
  <c r="P630" i="15"/>
  <c r="N630" i="15"/>
  <c r="N629" i="15" s="1"/>
  <c r="M630" i="15"/>
  <c r="L630" i="15"/>
  <c r="O630" i="15" s="1"/>
  <c r="M629" i="15"/>
  <c r="P629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4" i="15"/>
  <c r="I594" i="15"/>
  <c r="I593" i="15"/>
  <c r="I592" i="15" s="1"/>
  <c r="J592" i="15"/>
  <c r="J583" i="15"/>
  <c r="J577" i="15" s="1"/>
  <c r="J582" i="15"/>
  <c r="I577" i="15"/>
  <c r="J576" i="15"/>
  <c r="J559" i="15" s="1"/>
  <c r="J543" i="15" s="1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P555" i="15"/>
  <c r="N555" i="15"/>
  <c r="N545" i="15" s="1"/>
  <c r="N544" i="15" s="1"/>
  <c r="M555" i="15"/>
  <c r="P549" i="15"/>
  <c r="N549" i="15"/>
  <c r="L549" i="15"/>
  <c r="L547" i="15" s="1"/>
  <c r="O547" i="15" s="1"/>
  <c r="P548" i="15"/>
  <c r="O548" i="15"/>
  <c r="N547" i="15"/>
  <c r="M547" i="15"/>
  <c r="P547" i="15" s="1"/>
  <c r="P546" i="15"/>
  <c r="N546" i="15"/>
  <c r="M546" i="15"/>
  <c r="O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P527" i="15"/>
  <c r="O527" i="15"/>
  <c r="N526" i="15"/>
  <c r="M526" i="15"/>
  <c r="P526" i="15" s="1"/>
  <c r="P525" i="15"/>
  <c r="N525" i="15"/>
  <c r="M525" i="15"/>
  <c r="O524" i="15"/>
  <c r="N524" i="15"/>
  <c r="M524" i="15"/>
  <c r="P524" i="15" s="1"/>
  <c r="L524" i="15"/>
  <c r="N523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5" i="15" s="1"/>
  <c r="P506" i="15"/>
  <c r="O506" i="15"/>
  <c r="O505" i="15"/>
  <c r="M505" i="15"/>
  <c r="P505" i="15" s="1"/>
  <c r="L505" i="15"/>
  <c r="P504" i="15"/>
  <c r="N504" i="15"/>
  <c r="M504" i="15"/>
  <c r="L504" i="15"/>
  <c r="O504" i="15" s="1"/>
  <c r="O503" i="15"/>
  <c r="N503" i="15"/>
  <c r="M503" i="15"/>
  <c r="M502" i="15" s="1"/>
  <c r="P502" i="15" s="1"/>
  <c r="L503" i="15"/>
  <c r="N502" i="15"/>
  <c r="L502" i="15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P472" i="15"/>
  <c r="N472" i="15"/>
  <c r="L472" i="15"/>
  <c r="L470" i="15" s="1"/>
  <c r="O470" i="15" s="1"/>
  <c r="P471" i="15"/>
  <c r="O471" i="15"/>
  <c r="N470" i="15"/>
  <c r="M470" i="15"/>
  <c r="P470" i="15" s="1"/>
  <c r="P469" i="15"/>
  <c r="N469" i="15"/>
  <c r="M469" i="15"/>
  <c r="O468" i="15"/>
  <c r="N468" i="15"/>
  <c r="M468" i="15"/>
  <c r="M467" i="15" s="1"/>
  <c r="P467" i="15" s="1"/>
  <c r="L468" i="15"/>
  <c r="N467" i="15"/>
  <c r="J466" i="15"/>
  <c r="I466" i="15"/>
  <c r="K466" i="15" s="1"/>
  <c r="J465" i="15"/>
  <c r="I465" i="15"/>
  <c r="K465" i="15" s="1"/>
  <c r="I464" i="15"/>
  <c r="I463" i="15"/>
  <c r="I462" i="15"/>
  <c r="I460" i="15"/>
  <c r="K460" i="15" s="1"/>
  <c r="K458" i="15"/>
  <c r="P456" i="15"/>
  <c r="L456" i="15"/>
  <c r="P455" i="15"/>
  <c r="O455" i="15"/>
  <c r="N454" i="15"/>
  <c r="M454" i="15"/>
  <c r="P454" i="15" s="1"/>
  <c r="N453" i="15"/>
  <c r="N449" i="15" s="1"/>
  <c r="P449" i="15"/>
  <c r="L449" i="15"/>
  <c r="P448" i="15"/>
  <c r="O448" i="15"/>
  <c r="M447" i="15"/>
  <c r="P447" i="15" s="1"/>
  <c r="P446" i="15"/>
  <c r="M446" i="15"/>
  <c r="O445" i="15"/>
  <c r="N445" i="15"/>
  <c r="M445" i="15"/>
  <c r="P445" i="15" s="1"/>
  <c r="L445" i="15"/>
  <c r="P444" i="15"/>
  <c r="M444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K435" i="15" s="1"/>
  <c r="J434" i="15"/>
  <c r="J418" i="15" s="1"/>
  <c r="P431" i="15"/>
  <c r="L431" i="15"/>
  <c r="O431" i="15" s="1"/>
  <c r="P430" i="15"/>
  <c r="O430" i="15"/>
  <c r="P429" i="15"/>
  <c r="N429" i="15"/>
  <c r="M429" i="15"/>
  <c r="N425" i="15"/>
  <c r="P424" i="15"/>
  <c r="N424" i="15"/>
  <c r="L424" i="15"/>
  <c r="L422" i="15" s="1"/>
  <c r="P423" i="15"/>
  <c r="O423" i="15"/>
  <c r="P422" i="15"/>
  <c r="M422" i="15"/>
  <c r="M421" i="15"/>
  <c r="M419" i="15" s="1"/>
  <c r="P419" i="15" s="1"/>
  <c r="P420" i="15"/>
  <c r="O420" i="15"/>
  <c r="N420" i="15"/>
  <c r="M420" i="15"/>
  <c r="L420" i="15"/>
  <c r="K413" i="15"/>
  <c r="K412" i="15"/>
  <c r="N410" i="15"/>
  <c r="M410" i="15"/>
  <c r="L410" i="15"/>
  <c r="P409" i="15"/>
  <c r="O409" i="15"/>
  <c r="N407" i="15"/>
  <c r="N405" i="15" s="1"/>
  <c r="M407" i="15"/>
  <c r="L407" i="15"/>
  <c r="O407" i="15" s="1"/>
  <c r="P406" i="15"/>
  <c r="O406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L397" i="15"/>
  <c r="L395" i="15" s="1"/>
  <c r="O395" i="15" s="1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P390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N348" i="15" s="1"/>
  <c r="M350" i="15"/>
  <c r="L350" i="15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M333" i="15"/>
  <c r="L333" i="15"/>
  <c r="L331" i="15" s="1"/>
  <c r="P332" i="15"/>
  <c r="O332" i="15"/>
  <c r="P329" i="15"/>
  <c r="O329" i="15"/>
  <c r="N329" i="15"/>
  <c r="M329" i="15"/>
  <c r="L329" i="15"/>
  <c r="I327" i="15"/>
  <c r="I325" i="15"/>
  <c r="K325" i="15" s="1"/>
  <c r="N323" i="15"/>
  <c r="N321" i="15" s="1"/>
  <c r="M323" i="15"/>
  <c r="P323" i="15" s="1"/>
  <c r="L323" i="15"/>
  <c r="L321" i="15" s="1"/>
  <c r="O321" i="15" s="1"/>
  <c r="P322" i="15"/>
  <c r="O322" i="15"/>
  <c r="N320" i="15"/>
  <c r="M320" i="15"/>
  <c r="L320" i="15"/>
  <c r="L318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N306" i="15"/>
  <c r="N304" i="15" s="1"/>
  <c r="M306" i="15"/>
  <c r="M304" i="15" s="1"/>
  <c r="P304" i="15" s="1"/>
  <c r="L306" i="15"/>
  <c r="O306" i="15" s="1"/>
  <c r="P305" i="15"/>
  <c r="O305" i="15"/>
  <c r="N303" i="15"/>
  <c r="M303" i="15"/>
  <c r="M301" i="15" s="1"/>
  <c r="L303" i="15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M282" i="15"/>
  <c r="L282" i="15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O269" i="15" s="1"/>
  <c r="P268" i="15"/>
  <c r="O268" i="15"/>
  <c r="N266" i="15"/>
  <c r="N264" i="15" s="1"/>
  <c r="M266" i="15"/>
  <c r="M264" i="15" s="1"/>
  <c r="P264" i="15" s="1"/>
  <c r="L266" i="15"/>
  <c r="L264" i="15" s="1"/>
  <c r="P265" i="15"/>
  <c r="O265" i="15"/>
  <c r="P262" i="15"/>
  <c r="O262" i="15"/>
  <c r="N262" i="15"/>
  <c r="M262" i="15"/>
  <c r="L262" i="15"/>
  <c r="J260" i="15"/>
  <c r="K258" i="15"/>
  <c r="K257" i="15"/>
  <c r="L253" i="15"/>
  <c r="L252" i="15"/>
  <c r="L251" i="15"/>
  <c r="L250" i="15"/>
  <c r="P249" i="15"/>
  <c r="N249" i="15"/>
  <c r="N227" i="15" s="1"/>
  <c r="J248" i="15"/>
  <c r="K247" i="15"/>
  <c r="K246" i="15"/>
  <c r="I244" i="15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L189" i="15"/>
  <c r="L187" i="15" s="1"/>
  <c r="O187" i="15" s="1"/>
  <c r="P188" i="15"/>
  <c r="O188" i="15"/>
  <c r="N186" i="15"/>
  <c r="M186" i="15"/>
  <c r="L186" i="15"/>
  <c r="L184" i="15" s="1"/>
  <c r="P185" i="15"/>
  <c r="O185" i="15"/>
  <c r="N182" i="15"/>
  <c r="M182" i="15"/>
  <c r="L182" i="15"/>
  <c r="O182" i="15" s="1"/>
  <c r="J177" i="15"/>
  <c r="I176" i="15"/>
  <c r="K176" i="15" s="1"/>
  <c r="J174" i="15"/>
  <c r="N173" i="15"/>
  <c r="N171" i="15" s="1"/>
  <c r="M173" i="15"/>
  <c r="L173" i="15"/>
  <c r="L171" i="15" s="1"/>
  <c r="O171" i="15" s="1"/>
  <c r="P172" i="15"/>
  <c r="O172" i="15"/>
  <c r="N170" i="15"/>
  <c r="M170" i="15"/>
  <c r="L170" i="15"/>
  <c r="L168" i="15" s="1"/>
  <c r="P169" i="15"/>
  <c r="O169" i="15"/>
  <c r="P166" i="15"/>
  <c r="N166" i="15"/>
  <c r="M166" i="15"/>
  <c r="L166" i="15"/>
  <c r="O166" i="15" s="1"/>
  <c r="J164" i="15"/>
  <c r="I159" i="15"/>
  <c r="K159" i="15" s="1"/>
  <c r="N157" i="15"/>
  <c r="M157" i="15"/>
  <c r="M155" i="15" s="1"/>
  <c r="P155" i="15" s="1"/>
  <c r="L157" i="15"/>
  <c r="O157" i="15" s="1"/>
  <c r="P156" i="15"/>
  <c r="O156" i="15"/>
  <c r="N154" i="15"/>
  <c r="N152" i="15" s="1"/>
  <c r="M154" i="15"/>
  <c r="M152" i="15" s="1"/>
  <c r="L154" i="15"/>
  <c r="L152" i="15" s="1"/>
  <c r="P153" i="15"/>
  <c r="O153" i="15"/>
  <c r="P150" i="15"/>
  <c r="N150" i="15"/>
  <c r="M150" i="15"/>
  <c r="L150" i="15"/>
  <c r="J148" i="15"/>
  <c r="I146" i="15"/>
  <c r="I130" i="15" s="1"/>
  <c r="K130" i="15" s="1"/>
  <c r="I145" i="15"/>
  <c r="I144" i="15"/>
  <c r="K144" i="15" s="1"/>
  <c r="N140" i="15"/>
  <c r="M140" i="15"/>
  <c r="M138" i="15" s="1"/>
  <c r="L140" i="15"/>
  <c r="P139" i="15"/>
  <c r="O139" i="15"/>
  <c r="N137" i="15"/>
  <c r="N135" i="15" s="1"/>
  <c r="M137" i="15"/>
  <c r="L137" i="15"/>
  <c r="P136" i="15"/>
  <c r="O136" i="15"/>
  <c r="N133" i="15"/>
  <c r="M133" i="15"/>
  <c r="L133" i="15"/>
  <c r="O133" i="15" s="1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N122" i="15" s="1"/>
  <c r="M124" i="15"/>
  <c r="M122" i="15" s="1"/>
  <c r="P122" i="15" s="1"/>
  <c r="L124" i="15"/>
  <c r="L122" i="15" s="1"/>
  <c r="O122" i="15" s="1"/>
  <c r="P123" i="15"/>
  <c r="O123" i="15"/>
  <c r="P120" i="15"/>
  <c r="O120" i="15"/>
  <c r="N120" i="15"/>
  <c r="M120" i="15"/>
  <c r="L120" i="15"/>
  <c r="K118" i="15"/>
  <c r="J118" i="15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I87" i="15" s="1"/>
  <c r="J98" i="15"/>
  <c r="I98" i="15"/>
  <c r="I86" i="15" s="1"/>
  <c r="K86" i="15" s="1"/>
  <c r="N96" i="15"/>
  <c r="N94" i="15" s="1"/>
  <c r="M96" i="15"/>
  <c r="M94" i="15" s="1"/>
  <c r="P94" i="15" s="1"/>
  <c r="L96" i="15"/>
  <c r="O96" i="15" s="1"/>
  <c r="P95" i="15"/>
  <c r="O95" i="15"/>
  <c r="N93" i="15"/>
  <c r="M93" i="15"/>
  <c r="M91" i="15" s="1"/>
  <c r="L93" i="15"/>
  <c r="P92" i="15"/>
  <c r="O92" i="15"/>
  <c r="N89" i="15"/>
  <c r="M89" i="15"/>
  <c r="P89" i="15" s="1"/>
  <c r="L89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M71" i="15"/>
  <c r="M69" i="15" s="1"/>
  <c r="L71" i="15"/>
  <c r="L69" i="15" s="1"/>
  <c r="P70" i="15"/>
  <c r="O70" i="15"/>
  <c r="N67" i="15"/>
  <c r="M67" i="15"/>
  <c r="P67" i="15" s="1"/>
  <c r="L67" i="15"/>
  <c r="O67" i="15" s="1"/>
  <c r="J65" i="15"/>
  <c r="J64" i="15"/>
  <c r="N61" i="15"/>
  <c r="N59" i="15" s="1"/>
  <c r="M61" i="15"/>
  <c r="L61" i="15"/>
  <c r="P60" i="15"/>
  <c r="O60" i="15"/>
  <c r="N58" i="15"/>
  <c r="M58" i="15"/>
  <c r="L58" i="15"/>
  <c r="L56" i="15" s="1"/>
  <c r="P57" i="15"/>
  <c r="O57" i="15"/>
  <c r="P54" i="15"/>
  <c r="O54" i="15"/>
  <c r="N54" i="15"/>
  <c r="M54" i="15"/>
  <c r="L54" i="15"/>
  <c r="N49" i="15"/>
  <c r="N47" i="15" s="1"/>
  <c r="M49" i="15"/>
  <c r="L49" i="15"/>
  <c r="L47" i="15" s="1"/>
  <c r="O47" i="15" s="1"/>
  <c r="P48" i="15"/>
  <c r="O48" i="15"/>
  <c r="N46" i="15"/>
  <c r="N44" i="15" s="1"/>
  <c r="M46" i="15"/>
  <c r="M44" i="15" s="1"/>
  <c r="L46" i="15"/>
  <c r="P45" i="15"/>
  <c r="O45" i="15"/>
  <c r="P42" i="15"/>
  <c r="O42" i="15"/>
  <c r="N42" i="15"/>
  <c r="M42" i="15"/>
  <c r="L42" i="15"/>
  <c r="N36" i="15"/>
  <c r="N34" i="15" s="1"/>
  <c r="M36" i="15"/>
  <c r="P36" i="15" s="1"/>
  <c r="N35" i="15"/>
  <c r="M35" i="15"/>
  <c r="L35" i="15"/>
  <c r="O35" i="15" s="1"/>
  <c r="P33" i="15"/>
  <c r="N33" i="15"/>
  <c r="M33" i="15"/>
  <c r="P32" i="15"/>
  <c r="O32" i="15"/>
  <c r="N32" i="15"/>
  <c r="N29" i="15" s="1"/>
  <c r="N28" i="15" s="1"/>
  <c r="M32" i="15"/>
  <c r="L32" i="15"/>
  <c r="N31" i="15"/>
  <c r="M31" i="15"/>
  <c r="P31" i="15" s="1"/>
  <c r="N30" i="15"/>
  <c r="M30" i="15"/>
  <c r="P30" i="15" s="1"/>
  <c r="M29" i="15"/>
  <c r="P25" i="15"/>
  <c r="O25" i="15"/>
  <c r="N25" i="15"/>
  <c r="N15" i="15" s="1"/>
  <c r="M25" i="15"/>
  <c r="L25" i="15"/>
  <c r="N22" i="15"/>
  <c r="M22" i="15"/>
  <c r="L22" i="15"/>
  <c r="N19" i="15"/>
  <c r="M15" i="15"/>
  <c r="N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P817" i="14"/>
  <c r="O817" i="14"/>
  <c r="P816" i="14"/>
  <c r="O816" i="14"/>
  <c r="O815" i="14"/>
  <c r="N815" i="14"/>
  <c r="M815" i="14"/>
  <c r="P815" i="14" s="1"/>
  <c r="L815" i="14"/>
  <c r="P810" i="14"/>
  <c r="O810" i="14"/>
  <c r="N810" i="14"/>
  <c r="P809" i="14"/>
  <c r="O809" i="14"/>
  <c r="O808" i="14"/>
  <c r="M808" i="14"/>
  <c r="P808" i="14" s="1"/>
  <c r="L808" i="14"/>
  <c r="P807" i="14"/>
  <c r="M807" i="14"/>
  <c r="L807" i="14"/>
  <c r="O806" i="14"/>
  <c r="N806" i="14"/>
  <c r="M806" i="14"/>
  <c r="P806" i="14" s="1"/>
  <c r="L806" i="14"/>
  <c r="P805" i="14"/>
  <c r="M805" i="14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P796" i="14"/>
  <c r="N796" i="14"/>
  <c r="M796" i="14"/>
  <c r="L796" i="14"/>
  <c r="O796" i="14" s="1"/>
  <c r="P791" i="14"/>
  <c r="N791" i="14"/>
  <c r="L791" i="14"/>
  <c r="P790" i="14"/>
  <c r="O790" i="14"/>
  <c r="N789" i="14"/>
  <c r="M789" i="14"/>
  <c r="P789" i="14" s="1"/>
  <c r="P788" i="14"/>
  <c r="N788" i="14"/>
  <c r="M788" i="14"/>
  <c r="O787" i="14"/>
  <c r="N787" i="14"/>
  <c r="N786" i="14" s="1"/>
  <c r="M787" i="14"/>
  <c r="P787" i="14" s="1"/>
  <c r="L787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2" i="14" s="1"/>
  <c r="P774" i="14"/>
  <c r="O774" i="14"/>
  <c r="P773" i="14"/>
  <c r="N773" i="14"/>
  <c r="M773" i="14"/>
  <c r="L773" i="14"/>
  <c r="O773" i="14" s="1"/>
  <c r="O772" i="14"/>
  <c r="M772" i="14"/>
  <c r="L772" i="14"/>
  <c r="P771" i="14"/>
  <c r="N771" i="14"/>
  <c r="N770" i="14" s="1"/>
  <c r="M771" i="14"/>
  <c r="L771" i="14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6" i="14" s="1"/>
  <c r="P758" i="14"/>
  <c r="O758" i="14"/>
  <c r="P757" i="14"/>
  <c r="N757" i="14"/>
  <c r="M757" i="14"/>
  <c r="L757" i="14"/>
  <c r="O757" i="14" s="1"/>
  <c r="O756" i="14"/>
  <c r="M756" i="14"/>
  <c r="L756" i="14"/>
  <c r="P755" i="14"/>
  <c r="N755" i="14"/>
  <c r="M755" i="14"/>
  <c r="L755" i="14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39" i="14" s="1"/>
  <c r="N737" i="14" s="1"/>
  <c r="P741" i="14"/>
  <c r="O741" i="14"/>
  <c r="P740" i="14"/>
  <c r="N740" i="14"/>
  <c r="M740" i="14"/>
  <c r="L740" i="14"/>
  <c r="O740" i="14" s="1"/>
  <c r="O739" i="14"/>
  <c r="M739" i="14"/>
  <c r="L739" i="14"/>
  <c r="P738" i="14"/>
  <c r="N738" i="14"/>
  <c r="M738" i="14"/>
  <c r="L738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L690" i="14"/>
  <c r="L688" i="14" s="1"/>
  <c r="O688" i="14" s="1"/>
  <c r="M688" i="14"/>
  <c r="P688" i="14" s="1"/>
  <c r="P687" i="14"/>
  <c r="M687" i="14"/>
  <c r="P686" i="14"/>
  <c r="O686" i="14"/>
  <c r="N686" i="14"/>
  <c r="M686" i="14"/>
  <c r="L686" i="14"/>
  <c r="P685" i="14"/>
  <c r="M685" i="14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K674" i="14" s="1"/>
  <c r="P667" i="14"/>
  <c r="O667" i="14"/>
  <c r="P666" i="14"/>
  <c r="O666" i="14"/>
  <c r="P665" i="14"/>
  <c r="O665" i="14"/>
  <c r="N665" i="14"/>
  <c r="M665" i="14"/>
  <c r="L665" i="14"/>
  <c r="P660" i="14"/>
  <c r="N660" i="14"/>
  <c r="L660" i="14"/>
  <c r="L658" i="14" s="1"/>
  <c r="O658" i="14" s="1"/>
  <c r="P659" i="14"/>
  <c r="O659" i="14"/>
  <c r="P658" i="14"/>
  <c r="N658" i="14"/>
  <c r="M658" i="14"/>
  <c r="N657" i="14"/>
  <c r="M657" i="14"/>
  <c r="P657" i="14" s="1"/>
  <c r="N656" i="14"/>
  <c r="N655" i="14" s="1"/>
  <c r="M656" i="14"/>
  <c r="P656" i="14" s="1"/>
  <c r="L656" i="14"/>
  <c r="O656" i="14" s="1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P634" i="14"/>
  <c r="N634" i="14"/>
  <c r="N631" i="14" s="1"/>
  <c r="N629" i="14" s="1"/>
  <c r="L634" i="14"/>
  <c r="O634" i="14" s="1"/>
  <c r="P633" i="14"/>
  <c r="O633" i="14"/>
  <c r="P632" i="14"/>
  <c r="N632" i="14"/>
  <c r="M632" i="14"/>
  <c r="L632" i="14"/>
  <c r="O632" i="14" s="1"/>
  <c r="P631" i="14"/>
  <c r="M631" i="14"/>
  <c r="P630" i="14"/>
  <c r="O630" i="14"/>
  <c r="N630" i="14"/>
  <c r="M630" i="14"/>
  <c r="M629" i="14" s="1"/>
  <c r="P629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4" i="14"/>
  <c r="I594" i="14"/>
  <c r="I593" i="14"/>
  <c r="I592" i="14" s="1"/>
  <c r="J592" i="14"/>
  <c r="J583" i="14"/>
  <c r="J577" i="14" s="1"/>
  <c r="J582" i="14"/>
  <c r="J576" i="14" s="1"/>
  <c r="J559" i="14" s="1"/>
  <c r="J543" i="14" s="1"/>
  <c r="I577" i="14"/>
  <c r="I576" i="14"/>
  <c r="I559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P555" i="14"/>
  <c r="N555" i="14"/>
  <c r="M555" i="14"/>
  <c r="N553" i="14"/>
  <c r="P549" i="14"/>
  <c r="N549" i="14"/>
  <c r="L549" i="14"/>
  <c r="O549" i="14" s="1"/>
  <c r="P548" i="14"/>
  <c r="O548" i="14"/>
  <c r="P547" i="14"/>
  <c r="N547" i="14"/>
  <c r="M547" i="14"/>
  <c r="N546" i="14"/>
  <c r="M546" i="14"/>
  <c r="P546" i="14" s="1"/>
  <c r="N545" i="14"/>
  <c r="N544" i="14" s="1"/>
  <c r="M545" i="14"/>
  <c r="P545" i="14" s="1"/>
  <c r="L545" i="14"/>
  <c r="O545" i="14" s="1"/>
  <c r="I542" i="14"/>
  <c r="K542" i="14" s="1"/>
  <c r="I541" i="14"/>
  <c r="K541" i="14" s="1"/>
  <c r="I540" i="14"/>
  <c r="K540" i="14" s="1"/>
  <c r="I539" i="14"/>
  <c r="I538" i="14"/>
  <c r="K538" i="14" s="1"/>
  <c r="I537" i="14"/>
  <c r="K537" i="14" s="1"/>
  <c r="P535" i="14"/>
  <c r="L535" i="14"/>
  <c r="O535" i="14" s="1"/>
  <c r="P534" i="14"/>
  <c r="O534" i="14"/>
  <c r="N533" i="14"/>
  <c r="M533" i="14"/>
  <c r="P533" i="14" s="1"/>
  <c r="P528" i="14"/>
  <c r="N528" i="14"/>
  <c r="N525" i="14" s="1"/>
  <c r="L528" i="14"/>
  <c r="P527" i="14"/>
  <c r="O527" i="14"/>
  <c r="M526" i="14"/>
  <c r="P526" i="14" s="1"/>
  <c r="M525" i="14"/>
  <c r="P524" i="14"/>
  <c r="N524" i="14"/>
  <c r="M524" i="14"/>
  <c r="L524" i="14"/>
  <c r="K517" i="14"/>
  <c r="J517" i="14"/>
  <c r="J501" i="14" s="1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P506" i="14"/>
  <c r="O506" i="14"/>
  <c r="P505" i="14"/>
  <c r="N505" i="14"/>
  <c r="M505" i="14"/>
  <c r="L505" i="14"/>
  <c r="O505" i="14" s="1"/>
  <c r="P504" i="14"/>
  <c r="O504" i="14"/>
  <c r="N504" i="14"/>
  <c r="M504" i="14"/>
  <c r="L504" i="14"/>
  <c r="P503" i="14"/>
  <c r="O503" i="14"/>
  <c r="N503" i="14"/>
  <c r="M503" i="14"/>
  <c r="M502" i="14" s="1"/>
  <c r="P502" i="14" s="1"/>
  <c r="L503" i="14"/>
  <c r="L502" i="14" s="1"/>
  <c r="O502" i="14" s="1"/>
  <c r="N502" i="14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N476" i="14"/>
  <c r="N473" i="14"/>
  <c r="P472" i="14"/>
  <c r="N472" i="14"/>
  <c r="N469" i="14" s="1"/>
  <c r="L472" i="14"/>
  <c r="P471" i="14"/>
  <c r="O471" i="14"/>
  <c r="M470" i="14"/>
  <c r="P470" i="14" s="1"/>
  <c r="M469" i="14"/>
  <c r="P468" i="14"/>
  <c r="N468" i="14"/>
  <c r="M468" i="14"/>
  <c r="L468" i="14"/>
  <c r="J466" i="14"/>
  <c r="I466" i="14"/>
  <c r="K466" i="14" s="1"/>
  <c r="J465" i="14"/>
  <c r="I465" i="14"/>
  <c r="I464" i="14"/>
  <c r="I463" i="14"/>
  <c r="I462" i="14"/>
  <c r="K462" i="14" s="1"/>
  <c r="I460" i="14"/>
  <c r="K460" i="14" s="1"/>
  <c r="K458" i="14"/>
  <c r="P456" i="14"/>
  <c r="L456" i="14"/>
  <c r="P455" i="14"/>
  <c r="O455" i="14"/>
  <c r="P454" i="14"/>
  <c r="N454" i="14"/>
  <c r="M454" i="14"/>
  <c r="P449" i="14"/>
  <c r="N449" i="14"/>
  <c r="L449" i="14"/>
  <c r="O449" i="14" s="1"/>
  <c r="P448" i="14"/>
  <c r="O448" i="14"/>
  <c r="N447" i="14"/>
  <c r="M447" i="14"/>
  <c r="P447" i="14" s="1"/>
  <c r="N446" i="14"/>
  <c r="N444" i="14" s="1"/>
  <c r="M446" i="14"/>
  <c r="P446" i="14" s="1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P431" i="14"/>
  <c r="L431" i="14"/>
  <c r="O431" i="14" s="1"/>
  <c r="P430" i="14"/>
  <c r="O430" i="14"/>
  <c r="P429" i="14"/>
  <c r="N429" i="14"/>
  <c r="M429" i="14"/>
  <c r="P424" i="14"/>
  <c r="N424" i="14"/>
  <c r="L424" i="14"/>
  <c r="O424" i="14" s="1"/>
  <c r="P423" i="14"/>
  <c r="O423" i="14"/>
  <c r="N422" i="14"/>
  <c r="M422" i="14"/>
  <c r="P422" i="14" s="1"/>
  <c r="N421" i="14"/>
  <c r="N419" i="14" s="1"/>
  <c r="M421" i="14"/>
  <c r="P421" i="14" s="1"/>
  <c r="N420" i="14"/>
  <c r="M420" i="14"/>
  <c r="L420" i="14"/>
  <c r="O420" i="14" s="1"/>
  <c r="J418" i="14"/>
  <c r="K413" i="14"/>
  <c r="K412" i="14"/>
  <c r="N410" i="14"/>
  <c r="N408" i="14" s="1"/>
  <c r="M410" i="14"/>
  <c r="P410" i="14" s="1"/>
  <c r="L410" i="14"/>
  <c r="P409" i="14"/>
  <c r="O409" i="14"/>
  <c r="N407" i="14"/>
  <c r="M407" i="14"/>
  <c r="L407" i="14"/>
  <c r="O407" i="14" s="1"/>
  <c r="P406" i="14"/>
  <c r="O406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M395" i="14" s="1"/>
  <c r="P395" i="14" s="1"/>
  <c r="L397" i="14"/>
  <c r="O397" i="14" s="1"/>
  <c r="P396" i="14"/>
  <c r="O396" i="14"/>
  <c r="N394" i="14"/>
  <c r="N392" i="14" s="1"/>
  <c r="M394" i="14"/>
  <c r="L394" i="14"/>
  <c r="O394" i="14" s="1"/>
  <c r="P393" i="14"/>
  <c r="O393" i="14"/>
  <c r="O390" i="14"/>
  <c r="N390" i="14"/>
  <c r="M390" i="14"/>
  <c r="L390" i="14"/>
  <c r="K388" i="14"/>
  <c r="J388" i="14"/>
  <c r="I388" i="14"/>
  <c r="J385" i="14"/>
  <c r="I385" i="14"/>
  <c r="K382" i="14"/>
  <c r="J382" i="14"/>
  <c r="J381" i="14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M350" i="14"/>
  <c r="M348" i="14" s="1"/>
  <c r="L350" i="14"/>
  <c r="L348" i="14" s="1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N329" i="14"/>
  <c r="M329" i="14"/>
  <c r="L329" i="14"/>
  <c r="O329" i="14" s="1"/>
  <c r="I327" i="14"/>
  <c r="I325" i="14"/>
  <c r="N323" i="14"/>
  <c r="N321" i="14" s="1"/>
  <c r="M323" i="14"/>
  <c r="M321" i="14" s="1"/>
  <c r="P321" i="14" s="1"/>
  <c r="L323" i="14"/>
  <c r="O323" i="14" s="1"/>
  <c r="P322" i="14"/>
  <c r="O322" i="14"/>
  <c r="N320" i="14"/>
  <c r="M320" i="14"/>
  <c r="M318" i="14" s="1"/>
  <c r="P318" i="14" s="1"/>
  <c r="L320" i="14"/>
  <c r="O320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M306" i="14"/>
  <c r="P306" i="14" s="1"/>
  <c r="L306" i="14"/>
  <c r="L304" i="14" s="1"/>
  <c r="O304" i="14" s="1"/>
  <c r="P305" i="14"/>
  <c r="O305" i="14"/>
  <c r="N303" i="14"/>
  <c r="N301" i="14" s="1"/>
  <c r="M303" i="14"/>
  <c r="L303" i="14"/>
  <c r="L301" i="14" s="1"/>
  <c r="O301" i="14" s="1"/>
  <c r="P302" i="14"/>
  <c r="O302" i="14"/>
  <c r="P299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I276" i="14" s="1"/>
  <c r="K276" i="14" s="1"/>
  <c r="N285" i="14"/>
  <c r="N283" i="14" s="1"/>
  <c r="M285" i="14"/>
  <c r="M283" i="14" s="1"/>
  <c r="P283" i="14" s="1"/>
  <c r="L285" i="14"/>
  <c r="O285" i="14" s="1"/>
  <c r="P284" i="14"/>
  <c r="O284" i="14"/>
  <c r="N282" i="14"/>
  <c r="N280" i="14" s="1"/>
  <c r="M282" i="14"/>
  <c r="M280" i="14" s="1"/>
  <c r="P280" i="14" s="1"/>
  <c r="L282" i="14"/>
  <c r="O282" i="14" s="1"/>
  <c r="P281" i="14"/>
  <c r="O281" i="14"/>
  <c r="N278" i="14"/>
  <c r="M278" i="14"/>
  <c r="L278" i="14"/>
  <c r="J276" i="14"/>
  <c r="I271" i="14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P266" i="14" s="1"/>
  <c r="L266" i="14"/>
  <c r="L264" i="14" s="1"/>
  <c r="P265" i="14"/>
  <c r="O265" i="14"/>
  <c r="P262" i="14"/>
  <c r="N262" i="14"/>
  <c r="M262" i="14"/>
  <c r="L262" i="14"/>
  <c r="J260" i="14"/>
  <c r="K258" i="14"/>
  <c r="K257" i="14"/>
  <c r="K255" i="14"/>
  <c r="L253" i="14"/>
  <c r="L252" i="14"/>
  <c r="L251" i="14"/>
  <c r="L250" i="14"/>
  <c r="P249" i="14"/>
  <c r="N249" i="14"/>
  <c r="J248" i="14"/>
  <c r="K247" i="14"/>
  <c r="K246" i="14"/>
  <c r="I244" i="14"/>
  <c r="I237" i="14" s="1"/>
  <c r="K237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M189" i="14"/>
  <c r="P189" i="14" s="1"/>
  <c r="L189" i="14"/>
  <c r="O189" i="14" s="1"/>
  <c r="P188" i="14"/>
  <c r="O188" i="14"/>
  <c r="N186" i="14"/>
  <c r="N184" i="14" s="1"/>
  <c r="M186" i="14"/>
  <c r="L186" i="14"/>
  <c r="L184" i="14" s="1"/>
  <c r="P185" i="14"/>
  <c r="O185" i="14"/>
  <c r="P182" i="14"/>
  <c r="O182" i="14"/>
  <c r="N182" i="14"/>
  <c r="M182" i="14"/>
  <c r="L182" i="14"/>
  <c r="J177" i="14"/>
  <c r="J164" i="14" s="1"/>
  <c r="I176" i="14"/>
  <c r="I174" i="14" s="1"/>
  <c r="J174" i="14"/>
  <c r="N173" i="14"/>
  <c r="N171" i="14" s="1"/>
  <c r="M173" i="14"/>
  <c r="P173" i="14" s="1"/>
  <c r="L173" i="14"/>
  <c r="O173" i="14" s="1"/>
  <c r="P172" i="14"/>
  <c r="O172" i="14"/>
  <c r="N170" i="14"/>
  <c r="M170" i="14"/>
  <c r="M168" i="14" s="1"/>
  <c r="L170" i="14"/>
  <c r="L168" i="14" s="1"/>
  <c r="P169" i="14"/>
  <c r="O169" i="14"/>
  <c r="P166" i="14"/>
  <c r="O166" i="14"/>
  <c r="N166" i="14"/>
  <c r="M166" i="14"/>
  <c r="L166" i="14"/>
  <c r="I159" i="14"/>
  <c r="I148" i="14" s="1"/>
  <c r="K148" i="14" s="1"/>
  <c r="N157" i="14"/>
  <c r="N155" i="14" s="1"/>
  <c r="M157" i="14"/>
  <c r="P157" i="14" s="1"/>
  <c r="L157" i="14"/>
  <c r="L155" i="14" s="1"/>
  <c r="O155" i="14" s="1"/>
  <c r="P156" i="14"/>
  <c r="O156" i="14"/>
  <c r="N154" i="14"/>
  <c r="N152" i="14" s="1"/>
  <c r="M154" i="14"/>
  <c r="P154" i="14" s="1"/>
  <c r="L154" i="14"/>
  <c r="L152" i="14" s="1"/>
  <c r="O152" i="14" s="1"/>
  <c r="P153" i="14"/>
  <c r="O153" i="14"/>
  <c r="P150" i="14"/>
  <c r="N150" i="14"/>
  <c r="M150" i="14"/>
  <c r="L150" i="14"/>
  <c r="J148" i="14"/>
  <c r="I146" i="14"/>
  <c r="K146" i="14" s="1"/>
  <c r="I145" i="14"/>
  <c r="K145" i="14" s="1"/>
  <c r="I144" i="14"/>
  <c r="K144" i="14" s="1"/>
  <c r="N140" i="14"/>
  <c r="N138" i="14" s="1"/>
  <c r="M140" i="14"/>
  <c r="M138" i="14" s="1"/>
  <c r="P138" i="14" s="1"/>
  <c r="L140" i="14"/>
  <c r="L138" i="14" s="1"/>
  <c r="O138" i="14" s="1"/>
  <c r="P139" i="14"/>
  <c r="O139" i="14"/>
  <c r="N137" i="14"/>
  <c r="N135" i="14" s="1"/>
  <c r="M137" i="14"/>
  <c r="L137" i="14"/>
  <c r="L135" i="14" s="1"/>
  <c r="O135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P127" i="14" s="1"/>
  <c r="L127" i="14"/>
  <c r="L125" i="14" s="1"/>
  <c r="O125" i="14" s="1"/>
  <c r="P126" i="14"/>
  <c r="O126" i="14"/>
  <c r="N124" i="14"/>
  <c r="N122" i="14" s="1"/>
  <c r="M124" i="14"/>
  <c r="P124" i="14" s="1"/>
  <c r="L124" i="14"/>
  <c r="L122" i="14" s="1"/>
  <c r="O122" i="14" s="1"/>
  <c r="P123" i="14"/>
  <c r="O123" i="14"/>
  <c r="P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I98" i="14"/>
  <c r="K98" i="14" s="1"/>
  <c r="N96" i="14"/>
  <c r="N94" i="14" s="1"/>
  <c r="M96" i="14"/>
  <c r="P96" i="14" s="1"/>
  <c r="L96" i="14"/>
  <c r="O96" i="14" s="1"/>
  <c r="P95" i="14"/>
  <c r="O95" i="14"/>
  <c r="N93" i="14"/>
  <c r="M93" i="14"/>
  <c r="M91" i="14" s="1"/>
  <c r="L93" i="14"/>
  <c r="L91" i="14" s="1"/>
  <c r="P92" i="14"/>
  <c r="O92" i="14"/>
  <c r="O89" i="14"/>
  <c r="N89" i="14"/>
  <c r="M89" i="14"/>
  <c r="P89" i="14" s="1"/>
  <c r="L89" i="14"/>
  <c r="J87" i="14"/>
  <c r="J86" i="14"/>
  <c r="I84" i="14"/>
  <c r="K84" i="14" s="1"/>
  <c r="I83" i="14"/>
  <c r="K83" i="14" s="1"/>
  <c r="I82" i="14"/>
  <c r="K82" i="14" s="1"/>
  <c r="I81" i="14"/>
  <c r="K81" i="14" s="1"/>
  <c r="I80" i="14"/>
  <c r="I79" i="14"/>
  <c r="K79" i="14" s="1"/>
  <c r="I78" i="14"/>
  <c r="K78" i="14" s="1"/>
  <c r="J77" i="14"/>
  <c r="J65" i="14" s="1"/>
  <c r="J76" i="14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L69" i="14" s="1"/>
  <c r="O69" i="14" s="1"/>
  <c r="P70" i="14"/>
  <c r="O70" i="14"/>
  <c r="N67" i="14"/>
  <c r="M67" i="14"/>
  <c r="P67" i="14" s="1"/>
  <c r="L67" i="14"/>
  <c r="O67" i="14" s="1"/>
  <c r="J64" i="14"/>
  <c r="N61" i="14"/>
  <c r="N59" i="14" s="1"/>
  <c r="M61" i="14"/>
  <c r="P61" i="14" s="1"/>
  <c r="L61" i="14"/>
  <c r="L59" i="14" s="1"/>
  <c r="O59" i="14" s="1"/>
  <c r="P60" i="14"/>
  <c r="O60" i="14"/>
  <c r="N58" i="14"/>
  <c r="N56" i="14" s="1"/>
  <c r="M58" i="14"/>
  <c r="M56" i="14" s="1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P49" i="14" s="1"/>
  <c r="L49" i="14"/>
  <c r="P48" i="14"/>
  <c r="O48" i="14"/>
  <c r="N46" i="14"/>
  <c r="N44" i="14" s="1"/>
  <c r="M46" i="14"/>
  <c r="L46" i="14"/>
  <c r="L44" i="14" s="1"/>
  <c r="P45" i="14"/>
  <c r="O45" i="14"/>
  <c r="P42" i="14"/>
  <c r="N42" i="14"/>
  <c r="M42" i="14"/>
  <c r="L42" i="14"/>
  <c r="O42" i="14" s="1"/>
  <c r="N36" i="14"/>
  <c r="M36" i="14"/>
  <c r="P36" i="14" s="1"/>
  <c r="N35" i="14"/>
  <c r="N34" i="14" s="1"/>
  <c r="M35" i="14"/>
  <c r="P35" i="14" s="1"/>
  <c r="L35" i="14"/>
  <c r="O35" i="14" s="1"/>
  <c r="P33" i="14"/>
  <c r="N33" i="14"/>
  <c r="N31" i="14" s="1"/>
  <c r="M33" i="14"/>
  <c r="O32" i="14"/>
  <c r="N32" i="14"/>
  <c r="M32" i="14"/>
  <c r="M31" i="14" s="1"/>
  <c r="P31" i="14" s="1"/>
  <c r="L32" i="14"/>
  <c r="N30" i="14"/>
  <c r="M30" i="14"/>
  <c r="P30" i="14" s="1"/>
  <c r="N29" i="14"/>
  <c r="N28" i="14" s="1"/>
  <c r="L29" i="14"/>
  <c r="O29" i="14" s="1"/>
  <c r="N25" i="14"/>
  <c r="M25" i="14"/>
  <c r="L25" i="14"/>
  <c r="O25" i="14" s="1"/>
  <c r="P22" i="14"/>
  <c r="N22" i="14"/>
  <c r="M22" i="14"/>
  <c r="L22" i="14"/>
  <c r="O22" i="14" s="1"/>
  <c r="N19" i="14"/>
  <c r="M19" i="14"/>
  <c r="P19" i="14" s="1"/>
  <c r="L19" i="14"/>
  <c r="O19" i="14" s="1"/>
  <c r="P15" i="14"/>
  <c r="O15" i="14"/>
  <c r="N15" i="14"/>
  <c r="M15" i="14"/>
  <c r="L15" i="14"/>
  <c r="N12" i="14"/>
  <c r="M12" i="14"/>
  <c r="L12" i="14"/>
  <c r="O12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M808" i="13"/>
  <c r="P808" i="13" s="1"/>
  <c r="L808" i="13"/>
  <c r="M807" i="13"/>
  <c r="P807" i="13" s="1"/>
  <c r="L807" i="13"/>
  <c r="O807" i="13" s="1"/>
  <c r="N806" i="13"/>
  <c r="M806" i="13"/>
  <c r="P806" i="13" s="1"/>
  <c r="L806" i="13"/>
  <c r="O806" i="13" s="1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N786" i="13" s="1"/>
  <c r="L791" i="13"/>
  <c r="P790" i="13"/>
  <c r="O790" i="13"/>
  <c r="N789" i="13"/>
  <c r="M789" i="13"/>
  <c r="P789" i="13" s="1"/>
  <c r="M788" i="13"/>
  <c r="P788" i="13" s="1"/>
  <c r="L788" i="13"/>
  <c r="O788" i="13" s="1"/>
  <c r="N787" i="13"/>
  <c r="M787" i="13"/>
  <c r="P787" i="13" s="1"/>
  <c r="L787" i="13"/>
  <c r="O787" i="13" s="1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N770" i="13" s="1"/>
  <c r="M772" i="13"/>
  <c r="P772" i="13" s="1"/>
  <c r="L772" i="13"/>
  <c r="N771" i="13"/>
  <c r="M771" i="13"/>
  <c r="P771" i="13" s="1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N754" i="13" s="1"/>
  <c r="M756" i="13"/>
  <c r="P756" i="13" s="1"/>
  <c r="L756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N737" i="13" s="1"/>
  <c r="M739" i="13"/>
  <c r="P739" i="13" s="1"/>
  <c r="L739" i="13"/>
  <c r="N738" i="13"/>
  <c r="M738" i="13"/>
  <c r="L738" i="13"/>
  <c r="O738" i="13" s="1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N688" i="13"/>
  <c r="M688" i="13"/>
  <c r="P688" i="13" s="1"/>
  <c r="N687" i="13"/>
  <c r="M687" i="13"/>
  <c r="N686" i="13"/>
  <c r="M686" i="13"/>
  <c r="P686" i="13" s="1"/>
  <c r="L686" i="13"/>
  <c r="N685" i="13"/>
  <c r="J679" i="13"/>
  <c r="J678" i="13" s="1"/>
  <c r="I678" i="13"/>
  <c r="K678" i="13" s="1"/>
  <c r="J675" i="13"/>
  <c r="J669" i="13" s="1"/>
  <c r="J654" i="13" s="1"/>
  <c r="I671" i="13"/>
  <c r="K671" i="13" s="1"/>
  <c r="I670" i="13"/>
  <c r="K670" i="13" s="1"/>
  <c r="I669" i="13"/>
  <c r="K672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N657" i="13" s="1"/>
  <c r="L660" i="13"/>
  <c r="P659" i="13"/>
  <c r="O659" i="13"/>
  <c r="P658" i="13"/>
  <c r="N658" i="13"/>
  <c r="M658" i="13"/>
  <c r="P657" i="13"/>
  <c r="M657" i="13"/>
  <c r="P656" i="13"/>
  <c r="O656" i="13"/>
  <c r="N656" i="13"/>
  <c r="M656" i="13"/>
  <c r="L656" i="13"/>
  <c r="N655" i="13"/>
  <c r="M655" i="13"/>
  <c r="P655" i="13" s="1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N639" i="13"/>
  <c r="M639" i="13"/>
  <c r="P639" i="13" s="1"/>
  <c r="P634" i="13"/>
  <c r="N634" i="13"/>
  <c r="N631" i="13" s="1"/>
  <c r="L634" i="13"/>
  <c r="O634" i="13" s="1"/>
  <c r="P633" i="13"/>
  <c r="O633" i="13"/>
  <c r="N632" i="13"/>
  <c r="M632" i="13"/>
  <c r="P632" i="13" s="1"/>
  <c r="M631" i="13"/>
  <c r="P631" i="13" s="1"/>
  <c r="P630" i="13"/>
  <c r="N630" i="13"/>
  <c r="N629" i="13" s="1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4" i="13"/>
  <c r="I594" i="13"/>
  <c r="K594" i="13" s="1"/>
  <c r="I593" i="13"/>
  <c r="I592" i="13" s="1"/>
  <c r="K592" i="13" s="1"/>
  <c r="J592" i="13"/>
  <c r="J583" i="13"/>
  <c r="J582" i="13"/>
  <c r="J577" i="13"/>
  <c r="I577" i="13"/>
  <c r="K577" i="13" s="1"/>
  <c r="J576" i="13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O557" i="13" s="1"/>
  <c r="P556" i="13"/>
  <c r="O556" i="13"/>
  <c r="P555" i="13"/>
  <c r="N555" i="13"/>
  <c r="M555" i="13"/>
  <c r="P549" i="13"/>
  <c r="N549" i="13"/>
  <c r="L549" i="13"/>
  <c r="L547" i="13" s="1"/>
  <c r="O547" i="13" s="1"/>
  <c r="P548" i="13"/>
  <c r="O548" i="13"/>
  <c r="P547" i="13"/>
  <c r="N547" i="13"/>
  <c r="M547" i="13"/>
  <c r="P546" i="13"/>
  <c r="N546" i="13"/>
  <c r="M546" i="13"/>
  <c r="O545" i="13"/>
  <c r="N545" i="13"/>
  <c r="N544" i="13" s="1"/>
  <c r="M545" i="13"/>
  <c r="L545" i="13"/>
  <c r="I542" i="13"/>
  <c r="K542" i="13" s="1"/>
  <c r="I541" i="13"/>
  <c r="K541" i="13" s="1"/>
  <c r="I540" i="13"/>
  <c r="K540" i="13" s="1"/>
  <c r="I539" i="13"/>
  <c r="I538" i="13"/>
  <c r="K538" i="13" s="1"/>
  <c r="I537" i="13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L528" i="13"/>
  <c r="L526" i="13" s="1"/>
  <c r="O526" i="13" s="1"/>
  <c r="P527" i="13"/>
  <c r="O527" i="13"/>
  <c r="N526" i="13"/>
  <c r="M526" i="13"/>
  <c r="P526" i="13" s="1"/>
  <c r="N525" i="13"/>
  <c r="N523" i="13" s="1"/>
  <c r="M525" i="13"/>
  <c r="P525" i="13" s="1"/>
  <c r="N524" i="13"/>
  <c r="M524" i="13"/>
  <c r="L524" i="13"/>
  <c r="O524" i="13" s="1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M505" i="13"/>
  <c r="P505" i="13" s="1"/>
  <c r="L505" i="13"/>
  <c r="O505" i="13" s="1"/>
  <c r="P504" i="13"/>
  <c r="M504" i="13"/>
  <c r="L504" i="13"/>
  <c r="P503" i="13"/>
  <c r="O503" i="13"/>
  <c r="N503" i="13"/>
  <c r="M503" i="13"/>
  <c r="M502" i="13" s="1"/>
  <c r="L503" i="13"/>
  <c r="P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P472" i="13"/>
  <c r="N472" i="13"/>
  <c r="L472" i="13"/>
  <c r="O472" i="13" s="1"/>
  <c r="P471" i="13"/>
  <c r="O471" i="13"/>
  <c r="N470" i="13"/>
  <c r="M470" i="13"/>
  <c r="P470" i="13" s="1"/>
  <c r="P469" i="13"/>
  <c r="N469" i="13"/>
  <c r="M469" i="13"/>
  <c r="P468" i="13"/>
  <c r="O468" i="13"/>
  <c r="N468" i="13"/>
  <c r="M468" i="13"/>
  <c r="M467" i="13" s="1"/>
  <c r="P467" i="13" s="1"/>
  <c r="L468" i="13"/>
  <c r="N467" i="13"/>
  <c r="J466" i="13"/>
  <c r="I466" i="13"/>
  <c r="K466" i="13" s="1"/>
  <c r="J465" i="13"/>
  <c r="I465" i="13"/>
  <c r="K465" i="13" s="1"/>
  <c r="I464" i="13"/>
  <c r="I463" i="13"/>
  <c r="I462" i="13"/>
  <c r="I460" i="13"/>
  <c r="K460" i="13" s="1"/>
  <c r="K458" i="13"/>
  <c r="P456" i="13"/>
  <c r="L456" i="13"/>
  <c r="L454" i="13" s="1"/>
  <c r="O454" i="13" s="1"/>
  <c r="P455" i="13"/>
  <c r="O455" i="13"/>
  <c r="N454" i="13"/>
  <c r="M454" i="13"/>
  <c r="P454" i="13" s="1"/>
  <c r="P449" i="13"/>
  <c r="N449" i="13"/>
  <c r="N446" i="13" s="1"/>
  <c r="N444" i="13" s="1"/>
  <c r="L449" i="13"/>
  <c r="L447" i="13" s="1"/>
  <c r="P448" i="13"/>
  <c r="O448" i="13"/>
  <c r="M447" i="13"/>
  <c r="P447" i="13" s="1"/>
  <c r="M446" i="13"/>
  <c r="P445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K435" i="13" s="1"/>
  <c r="J434" i="13"/>
  <c r="P431" i="13"/>
  <c r="L431" i="13"/>
  <c r="L429" i="13" s="1"/>
  <c r="O429" i="13" s="1"/>
  <c r="P430" i="13"/>
  <c r="O430" i="13"/>
  <c r="N429" i="13"/>
  <c r="M429" i="13"/>
  <c r="P429" i="13" s="1"/>
  <c r="P424" i="13"/>
  <c r="N424" i="13"/>
  <c r="N421" i="13" s="1"/>
  <c r="L424" i="13"/>
  <c r="O424" i="13" s="1"/>
  <c r="P423" i="13"/>
  <c r="O423" i="13"/>
  <c r="N422" i="13"/>
  <c r="M422" i="13"/>
  <c r="P422" i="13" s="1"/>
  <c r="M421" i="13"/>
  <c r="P420" i="13"/>
  <c r="N420" i="13"/>
  <c r="N419" i="13" s="1"/>
  <c r="M420" i="13"/>
  <c r="L420" i="13"/>
  <c r="K413" i="13"/>
  <c r="K412" i="13"/>
  <c r="N410" i="13"/>
  <c r="N408" i="13" s="1"/>
  <c r="M410" i="13"/>
  <c r="M408" i="13" s="1"/>
  <c r="P408" i="13" s="1"/>
  <c r="L410" i="13"/>
  <c r="O410" i="13" s="1"/>
  <c r="P409" i="13"/>
  <c r="O409" i="13"/>
  <c r="N407" i="13"/>
  <c r="M407" i="13"/>
  <c r="M405" i="13" s="1"/>
  <c r="P405" i="13" s="1"/>
  <c r="L407" i="13"/>
  <c r="O407" i="13" s="1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L397" i="13"/>
  <c r="P396" i="13"/>
  <c r="O396" i="13"/>
  <c r="N394" i="13"/>
  <c r="M394" i="13"/>
  <c r="L394" i="13"/>
  <c r="O394" i="13" s="1"/>
  <c r="P393" i="13"/>
  <c r="O393" i="13"/>
  <c r="P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N348" i="13" s="1"/>
  <c r="M350" i="13"/>
  <c r="L350" i="13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P335" i="13"/>
  <c r="O335" i="13"/>
  <c r="N333" i="13"/>
  <c r="M333" i="13"/>
  <c r="L333" i="13"/>
  <c r="L331" i="13" s="1"/>
  <c r="P332" i="13"/>
  <c r="O332" i="13"/>
  <c r="P329" i="13"/>
  <c r="N329" i="13"/>
  <c r="M329" i="13"/>
  <c r="L329" i="13"/>
  <c r="O329" i="13" s="1"/>
  <c r="I327" i="13"/>
  <c r="I325" i="13"/>
  <c r="K325" i="13" s="1"/>
  <c r="N323" i="13"/>
  <c r="N321" i="13" s="1"/>
  <c r="M323" i="13"/>
  <c r="L323" i="13"/>
  <c r="P322" i="13"/>
  <c r="O322" i="13"/>
  <c r="N320" i="13"/>
  <c r="N318" i="13" s="1"/>
  <c r="M320" i="13"/>
  <c r="L320" i="13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P305" i="13"/>
  <c r="O305" i="13"/>
  <c r="N303" i="13"/>
  <c r="N301" i="13" s="1"/>
  <c r="M303" i="13"/>
  <c r="L303" i="13"/>
  <c r="L301" i="13" s="1"/>
  <c r="P302" i="13"/>
  <c r="O302" i="13"/>
  <c r="N299" i="13"/>
  <c r="M299" i="13"/>
  <c r="P299" i="13" s="1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I276" i="13" s="1"/>
  <c r="K276" i="13" s="1"/>
  <c r="N285" i="13"/>
  <c r="N283" i="13" s="1"/>
  <c r="M285" i="13"/>
  <c r="M283" i="13" s="1"/>
  <c r="P283" i="13" s="1"/>
  <c r="L285" i="13"/>
  <c r="L283" i="13" s="1"/>
  <c r="O283" i="13" s="1"/>
  <c r="P284" i="13"/>
  <c r="O284" i="13"/>
  <c r="N282" i="13"/>
  <c r="N280" i="13" s="1"/>
  <c r="M282" i="13"/>
  <c r="P282" i="13" s="1"/>
  <c r="L282" i="13"/>
  <c r="L280" i="13" s="1"/>
  <c r="O280" i="13" s="1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L269" i="13"/>
  <c r="O269" i="13" s="1"/>
  <c r="P268" i="13"/>
  <c r="O268" i="13"/>
  <c r="N266" i="13"/>
  <c r="N264" i="13" s="1"/>
  <c r="M266" i="13"/>
  <c r="L266" i="13"/>
  <c r="P265" i="13"/>
  <c r="O265" i="13"/>
  <c r="N262" i="13"/>
  <c r="M262" i="13"/>
  <c r="P262" i="13" s="1"/>
  <c r="L262" i="13"/>
  <c r="O262" i="13" s="1"/>
  <c r="J260" i="13"/>
  <c r="K258" i="13"/>
  <c r="K257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P191" i="13"/>
  <c r="L191" i="13"/>
  <c r="O191" i="13" s="1"/>
  <c r="J190" i="13"/>
  <c r="N189" i="13"/>
  <c r="N187" i="13" s="1"/>
  <c r="M189" i="13"/>
  <c r="P189" i="13" s="1"/>
  <c r="L189" i="13"/>
  <c r="L187" i="13" s="1"/>
  <c r="O187" i="13" s="1"/>
  <c r="P188" i="13"/>
  <c r="O188" i="13"/>
  <c r="N186" i="13"/>
  <c r="M186" i="13"/>
  <c r="M184" i="13" s="1"/>
  <c r="L186" i="13"/>
  <c r="P185" i="13"/>
  <c r="O185" i="13"/>
  <c r="P182" i="13"/>
  <c r="N182" i="13"/>
  <c r="M182" i="13"/>
  <c r="L182" i="13"/>
  <c r="J177" i="13"/>
  <c r="I176" i="13"/>
  <c r="I174" i="13" s="1"/>
  <c r="K174" i="13" s="1"/>
  <c r="J174" i="13"/>
  <c r="J164" i="13" s="1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I159" i="13"/>
  <c r="K159" i="13" s="1"/>
  <c r="N157" i="13"/>
  <c r="N155" i="13" s="1"/>
  <c r="M157" i="13"/>
  <c r="L157" i="13"/>
  <c r="L155" i="13" s="1"/>
  <c r="O155" i="13" s="1"/>
  <c r="P156" i="13"/>
  <c r="O156" i="13"/>
  <c r="N154" i="13"/>
  <c r="N152" i="13" s="1"/>
  <c r="M154" i="13"/>
  <c r="L154" i="13"/>
  <c r="O154" i="13" s="1"/>
  <c r="P153" i="13"/>
  <c r="O153" i="13"/>
  <c r="P150" i="13"/>
  <c r="N150" i="13"/>
  <c r="M150" i="13"/>
  <c r="L150" i="13"/>
  <c r="O150" i="13" s="1"/>
  <c r="J148" i="13"/>
  <c r="I146" i="13"/>
  <c r="K146" i="13" s="1"/>
  <c r="I145" i="13"/>
  <c r="I143" i="13" s="1"/>
  <c r="I144" i="13"/>
  <c r="K144" i="13" s="1"/>
  <c r="N140" i="13"/>
  <c r="N138" i="13" s="1"/>
  <c r="M140" i="13"/>
  <c r="M138" i="13" s="1"/>
  <c r="L140" i="13"/>
  <c r="L138" i="13" s="1"/>
  <c r="P139" i="13"/>
  <c r="O139" i="13"/>
  <c r="N137" i="13"/>
  <c r="N135" i="13" s="1"/>
  <c r="M137" i="13"/>
  <c r="M135" i="13" s="1"/>
  <c r="L137" i="13"/>
  <c r="L135" i="13" s="1"/>
  <c r="P136" i="13"/>
  <c r="O136" i="13"/>
  <c r="P133" i="13"/>
  <c r="O133" i="13"/>
  <c r="N133" i="13"/>
  <c r="M133" i="13"/>
  <c r="L133" i="13"/>
  <c r="J130" i="13"/>
  <c r="N127" i="13"/>
  <c r="N125" i="13" s="1"/>
  <c r="M127" i="13"/>
  <c r="P127" i="13" s="1"/>
  <c r="L127" i="13"/>
  <c r="P126" i="13"/>
  <c r="O126" i="13"/>
  <c r="N124" i="13"/>
  <c r="N122" i="13" s="1"/>
  <c r="M124" i="13"/>
  <c r="P124" i="13" s="1"/>
  <c r="L124" i="13"/>
  <c r="O124" i="13" s="1"/>
  <c r="P123" i="13"/>
  <c r="O123" i="13"/>
  <c r="P120" i="13"/>
  <c r="N120" i="13"/>
  <c r="M120" i="13"/>
  <c r="L120" i="13"/>
  <c r="O120" i="13" s="1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K99" i="13" s="1"/>
  <c r="J98" i="13"/>
  <c r="I98" i="13"/>
  <c r="I86" i="13" s="1"/>
  <c r="K86" i="13" s="1"/>
  <c r="N96" i="13"/>
  <c r="N94" i="13" s="1"/>
  <c r="M96" i="13"/>
  <c r="P96" i="13" s="1"/>
  <c r="L96" i="13"/>
  <c r="P95" i="13"/>
  <c r="O95" i="13"/>
  <c r="N93" i="13"/>
  <c r="N91" i="13" s="1"/>
  <c r="M93" i="13"/>
  <c r="M91" i="13" s="1"/>
  <c r="L93" i="13"/>
  <c r="P92" i="13"/>
  <c r="O92" i="13"/>
  <c r="P89" i="13"/>
  <c r="O89" i="13"/>
  <c r="N89" i="13"/>
  <c r="M89" i="13"/>
  <c r="L89" i="13"/>
  <c r="J87" i="13"/>
  <c r="J86" i="13"/>
  <c r="I84" i="13"/>
  <c r="K84" i="13" s="1"/>
  <c r="I83" i="13"/>
  <c r="I82" i="13"/>
  <c r="K82" i="13" s="1"/>
  <c r="I81" i="13"/>
  <c r="K81" i="13" s="1"/>
  <c r="I80" i="13"/>
  <c r="I79" i="13"/>
  <c r="K79" i="13" s="1"/>
  <c r="I78" i="13"/>
  <c r="K78" i="13" s="1"/>
  <c r="J77" i="13"/>
  <c r="J65" i="13" s="1"/>
  <c r="J76" i="13"/>
  <c r="N74" i="13"/>
  <c r="N72" i="13" s="1"/>
  <c r="M74" i="13"/>
  <c r="P74" i="13" s="1"/>
  <c r="L74" i="13"/>
  <c r="L72" i="13" s="1"/>
  <c r="O72" i="13" s="1"/>
  <c r="P73" i="13"/>
  <c r="O73" i="13"/>
  <c r="N71" i="13"/>
  <c r="N69" i="13" s="1"/>
  <c r="M71" i="13"/>
  <c r="P71" i="13" s="1"/>
  <c r="L71" i="13"/>
  <c r="O71" i="13" s="1"/>
  <c r="P70" i="13"/>
  <c r="O70" i="13"/>
  <c r="P67" i="13"/>
  <c r="O67" i="13"/>
  <c r="N67" i="13"/>
  <c r="M67" i="13"/>
  <c r="L67" i="13"/>
  <c r="J64" i="13"/>
  <c r="N61" i="13"/>
  <c r="N59" i="13" s="1"/>
  <c r="M61" i="13"/>
  <c r="L61" i="13"/>
  <c r="P60" i="13"/>
  <c r="O60" i="13"/>
  <c r="N58" i="13"/>
  <c r="N56" i="13" s="1"/>
  <c r="M58" i="13"/>
  <c r="M56" i="13" s="1"/>
  <c r="L58" i="13"/>
  <c r="L56" i="13" s="1"/>
  <c r="P57" i="13"/>
  <c r="O57" i="13"/>
  <c r="N54" i="13"/>
  <c r="M54" i="13"/>
  <c r="P54" i="13" s="1"/>
  <c r="L54" i="13"/>
  <c r="O54" i="13" s="1"/>
  <c r="N49" i="13"/>
  <c r="N47" i="13" s="1"/>
  <c r="M49" i="13"/>
  <c r="P49" i="13" s="1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P42" i="13"/>
  <c r="O42" i="13"/>
  <c r="N42" i="13"/>
  <c r="M42" i="13"/>
  <c r="L42" i="13"/>
  <c r="N36" i="13"/>
  <c r="M36" i="13"/>
  <c r="P36" i="13" s="1"/>
  <c r="P35" i="13"/>
  <c r="N35" i="13"/>
  <c r="M35" i="13"/>
  <c r="L35" i="13"/>
  <c r="O35" i="13" s="1"/>
  <c r="N34" i="13"/>
  <c r="P33" i="13"/>
  <c r="N33" i="13"/>
  <c r="N31" i="13" s="1"/>
  <c r="M33" i="13"/>
  <c r="O32" i="13"/>
  <c r="N32" i="13"/>
  <c r="N29" i="13" s="1"/>
  <c r="M32" i="13"/>
  <c r="M31" i="13" s="1"/>
  <c r="P31" i="13" s="1"/>
  <c r="L32" i="13"/>
  <c r="M30" i="13"/>
  <c r="P30" i="13" s="1"/>
  <c r="L29" i="13"/>
  <c r="O29" i="13" s="1"/>
  <c r="O25" i="13"/>
  <c r="N25" i="13"/>
  <c r="N15" i="13" s="1"/>
  <c r="M25" i="13"/>
  <c r="L25" i="13"/>
  <c r="P22" i="13"/>
  <c r="N22" i="13"/>
  <c r="M22" i="13"/>
  <c r="L22" i="13"/>
  <c r="O22" i="13" s="1"/>
  <c r="N19" i="13"/>
  <c r="M19" i="13"/>
  <c r="L15" i="13"/>
  <c r="O15" i="13" s="1"/>
  <c r="N12" i="13"/>
  <c r="N9" i="13" s="1"/>
  <c r="M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P817" i="12"/>
  <c r="O817" i="12"/>
  <c r="P816" i="12"/>
  <c r="O816" i="12"/>
  <c r="O815" i="12"/>
  <c r="N815" i="12"/>
  <c r="M815" i="12"/>
  <c r="P815" i="12" s="1"/>
  <c r="L815" i="12"/>
  <c r="P810" i="12"/>
  <c r="O810" i="12"/>
  <c r="N810" i="12"/>
  <c r="P809" i="12"/>
  <c r="O809" i="12"/>
  <c r="M808" i="12"/>
  <c r="P808" i="12" s="1"/>
  <c r="L808" i="12"/>
  <c r="O808" i="12" s="1"/>
  <c r="P807" i="12"/>
  <c r="M807" i="12"/>
  <c r="L807" i="12"/>
  <c r="P806" i="12"/>
  <c r="O806" i="12"/>
  <c r="N806" i="12"/>
  <c r="M806" i="12"/>
  <c r="L806" i="12"/>
  <c r="P805" i="12"/>
  <c r="M805" i="12"/>
  <c r="K804" i="12"/>
  <c r="J804" i="12"/>
  <c r="K802" i="12"/>
  <c r="J801" i="12"/>
  <c r="J800" i="12"/>
  <c r="J785" i="12" s="1"/>
  <c r="I800" i="12"/>
  <c r="K800" i="12" s="1"/>
  <c r="P798" i="12"/>
  <c r="O798" i="12"/>
  <c r="P797" i="12"/>
  <c r="O797" i="12"/>
  <c r="N796" i="12"/>
  <c r="M796" i="12"/>
  <c r="P796" i="12" s="1"/>
  <c r="L796" i="12"/>
  <c r="O796" i="12" s="1"/>
  <c r="P791" i="12"/>
  <c r="N791" i="12"/>
  <c r="L791" i="12"/>
  <c r="O791" i="12" s="1"/>
  <c r="P790" i="12"/>
  <c r="O790" i="12"/>
  <c r="N789" i="12"/>
  <c r="M789" i="12"/>
  <c r="P789" i="12" s="1"/>
  <c r="P788" i="12"/>
  <c r="N788" i="12"/>
  <c r="M788" i="12"/>
  <c r="P787" i="12"/>
  <c r="O787" i="12"/>
  <c r="N787" i="12"/>
  <c r="M787" i="12"/>
  <c r="M786" i="12" s="1"/>
  <c r="P786" i="12" s="1"/>
  <c r="L787" i="12"/>
  <c r="N786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N772" i="12" s="1"/>
  <c r="N770" i="12" s="1"/>
  <c r="P774" i="12"/>
  <c r="O774" i="12"/>
  <c r="M773" i="12"/>
  <c r="P773" i="12" s="1"/>
  <c r="L773" i="12"/>
  <c r="O773" i="12" s="1"/>
  <c r="M772" i="12"/>
  <c r="L772" i="12"/>
  <c r="O772" i="12" s="1"/>
  <c r="P771" i="12"/>
  <c r="N771" i="12"/>
  <c r="M771" i="12"/>
  <c r="L771" i="12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N756" i="12" s="1"/>
  <c r="N754" i="12" s="1"/>
  <c r="P758" i="12"/>
  <c r="O758" i="12"/>
  <c r="N757" i="12"/>
  <c r="M757" i="12"/>
  <c r="P757" i="12" s="1"/>
  <c r="L757" i="12"/>
  <c r="O757" i="12" s="1"/>
  <c r="M756" i="12"/>
  <c r="L756" i="12"/>
  <c r="O756" i="12" s="1"/>
  <c r="P755" i="12"/>
  <c r="N755" i="12"/>
  <c r="M755" i="12"/>
  <c r="L755" i="12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N739" i="12" s="1"/>
  <c r="N737" i="12" s="1"/>
  <c r="P741" i="12"/>
  <c r="O741" i="12"/>
  <c r="M740" i="12"/>
  <c r="P740" i="12" s="1"/>
  <c r="L740" i="12"/>
  <c r="O740" i="12" s="1"/>
  <c r="M739" i="12"/>
  <c r="L739" i="12"/>
  <c r="O739" i="12" s="1"/>
  <c r="P738" i="12"/>
  <c r="N738" i="12"/>
  <c r="M738" i="12"/>
  <c r="L738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P690" i="12"/>
  <c r="N690" i="12"/>
  <c r="L690" i="12"/>
  <c r="M688" i="12"/>
  <c r="P688" i="12" s="1"/>
  <c r="P687" i="12"/>
  <c r="M687" i="12"/>
  <c r="P686" i="12"/>
  <c r="O686" i="12"/>
  <c r="N686" i="12"/>
  <c r="M686" i="12"/>
  <c r="L686" i="12"/>
  <c r="P685" i="12"/>
  <c r="M685" i="12"/>
  <c r="J679" i="12"/>
  <c r="J678" i="12"/>
  <c r="I678" i="12"/>
  <c r="K678" i="12" s="1"/>
  <c r="J675" i="12"/>
  <c r="I671" i="12"/>
  <c r="K671" i="12" s="1"/>
  <c r="I670" i="12"/>
  <c r="K670" i="12" s="1"/>
  <c r="J669" i="12"/>
  <c r="J654" i="12" s="1"/>
  <c r="I669" i="12"/>
  <c r="K675" i="12" s="1"/>
  <c r="P667" i="12"/>
  <c r="O667" i="12"/>
  <c r="P666" i="12"/>
  <c r="O666" i="12"/>
  <c r="P665" i="12"/>
  <c r="O665" i="12"/>
  <c r="N665" i="12"/>
  <c r="M665" i="12"/>
  <c r="L665" i="12"/>
  <c r="P660" i="12"/>
  <c r="N660" i="12"/>
  <c r="L660" i="12"/>
  <c r="L658" i="12" s="1"/>
  <c r="O658" i="12" s="1"/>
  <c r="P659" i="12"/>
  <c r="O659" i="12"/>
  <c r="P658" i="12"/>
  <c r="N658" i="12"/>
  <c r="M658" i="12"/>
  <c r="N657" i="12"/>
  <c r="M657" i="12"/>
  <c r="P657" i="12" s="1"/>
  <c r="N656" i="12"/>
  <c r="M656" i="12"/>
  <c r="P656" i="12" s="1"/>
  <c r="L656" i="12"/>
  <c r="O656" i="12" s="1"/>
  <c r="M655" i="12"/>
  <c r="P655" i="12" s="1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P634" i="12"/>
  <c r="N634" i="12"/>
  <c r="L634" i="12"/>
  <c r="O634" i="12" s="1"/>
  <c r="P633" i="12"/>
  <c r="O633" i="12"/>
  <c r="P632" i="12"/>
  <c r="N632" i="12"/>
  <c r="M632" i="12"/>
  <c r="L632" i="12"/>
  <c r="O632" i="12" s="1"/>
  <c r="P631" i="12"/>
  <c r="N631" i="12"/>
  <c r="M631" i="12"/>
  <c r="P630" i="12"/>
  <c r="O630" i="12"/>
  <c r="N630" i="12"/>
  <c r="M630" i="12"/>
  <c r="M629" i="12" s="1"/>
  <c r="P629" i="12" s="1"/>
  <c r="L630" i="12"/>
  <c r="N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594" i="12" s="1"/>
  <c r="J603" i="12"/>
  <c r="J596" i="12"/>
  <c r="J595" i="12"/>
  <c r="I594" i="12"/>
  <c r="K594" i="12" s="1"/>
  <c r="J593" i="12"/>
  <c r="I593" i="12"/>
  <c r="I592" i="12" s="1"/>
  <c r="K592" i="12" s="1"/>
  <c r="J592" i="12"/>
  <c r="J583" i="12"/>
  <c r="J577" i="12" s="1"/>
  <c r="J582" i="12"/>
  <c r="J576" i="12" s="1"/>
  <c r="J559" i="12" s="1"/>
  <c r="J543" i="12" s="1"/>
  <c r="I577" i="12"/>
  <c r="K577" i="12" s="1"/>
  <c r="I576" i="12"/>
  <c r="I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N545" i="12" s="1"/>
  <c r="M555" i="12"/>
  <c r="P549" i="12"/>
  <c r="N549" i="12"/>
  <c r="L549" i="12"/>
  <c r="L547" i="12" s="1"/>
  <c r="P548" i="12"/>
  <c r="O548" i="12"/>
  <c r="M547" i="12"/>
  <c r="P547" i="12" s="1"/>
  <c r="N546" i="12"/>
  <c r="M546" i="12"/>
  <c r="P546" i="12" s="1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L528" i="12"/>
  <c r="O528" i="12" s="1"/>
  <c r="P527" i="12"/>
  <c r="O527" i="12"/>
  <c r="N526" i="12"/>
  <c r="M526" i="12"/>
  <c r="P526" i="12" s="1"/>
  <c r="P525" i="12"/>
  <c r="N525" i="12"/>
  <c r="M525" i="12"/>
  <c r="P524" i="12"/>
  <c r="O524" i="12"/>
  <c r="N524" i="12"/>
  <c r="N523" i="12" s="1"/>
  <c r="M524" i="12"/>
  <c r="L524" i="12"/>
  <c r="P523" i="12"/>
  <c r="M523" i="12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P506" i="12"/>
  <c r="O506" i="12"/>
  <c r="P505" i="12"/>
  <c r="O505" i="12"/>
  <c r="N505" i="12"/>
  <c r="M505" i="12"/>
  <c r="L505" i="12"/>
  <c r="P504" i="12"/>
  <c r="O504" i="12"/>
  <c r="N504" i="12"/>
  <c r="M504" i="12"/>
  <c r="L504" i="12"/>
  <c r="O503" i="12"/>
  <c r="N503" i="12"/>
  <c r="M503" i="12"/>
  <c r="P503" i="12" s="1"/>
  <c r="L503" i="12"/>
  <c r="N502" i="12"/>
  <c r="M502" i="12"/>
  <c r="P502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P472" i="12"/>
  <c r="N472" i="12"/>
  <c r="L472" i="12"/>
  <c r="L470" i="12" s="1"/>
  <c r="O470" i="12" s="1"/>
  <c r="P471" i="12"/>
  <c r="O471" i="12"/>
  <c r="P470" i="12"/>
  <c r="N470" i="12"/>
  <c r="M470" i="12"/>
  <c r="P469" i="12"/>
  <c r="M469" i="12"/>
  <c r="O468" i="12"/>
  <c r="N468" i="12"/>
  <c r="M468" i="12"/>
  <c r="P468" i="12" s="1"/>
  <c r="L468" i="12"/>
  <c r="M467" i="12"/>
  <c r="P467" i="12" s="1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L454" i="12" s="1"/>
  <c r="O454" i="12" s="1"/>
  <c r="P455" i="12"/>
  <c r="O455" i="12"/>
  <c r="P454" i="12"/>
  <c r="N454" i="12"/>
  <c r="M454" i="12"/>
  <c r="P449" i="12"/>
  <c r="N449" i="12"/>
  <c r="L449" i="12"/>
  <c r="L447" i="12" s="1"/>
  <c r="O447" i="12" s="1"/>
  <c r="P448" i="12"/>
  <c r="O448" i="12"/>
  <c r="P447" i="12"/>
  <c r="N447" i="12"/>
  <c r="M447" i="12"/>
  <c r="P446" i="12"/>
  <c r="N446" i="12"/>
  <c r="N444" i="12" s="1"/>
  <c r="M446" i="12"/>
  <c r="P445" i="12"/>
  <c r="O445" i="12"/>
  <c r="N445" i="12"/>
  <c r="M445" i="12"/>
  <c r="M444" i="12" s="1"/>
  <c r="P444" i="12" s="1"/>
  <c r="L445" i="12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P429" i="12"/>
  <c r="N429" i="12"/>
  <c r="M429" i="12"/>
  <c r="L429" i="12"/>
  <c r="O429" i="12" s="1"/>
  <c r="P424" i="12"/>
  <c r="N424" i="12"/>
  <c r="L424" i="12"/>
  <c r="O424" i="12" s="1"/>
  <c r="P423" i="12"/>
  <c r="O423" i="12"/>
  <c r="P422" i="12"/>
  <c r="N422" i="12"/>
  <c r="M422" i="12"/>
  <c r="P421" i="12"/>
  <c r="N421" i="12"/>
  <c r="M421" i="12"/>
  <c r="N420" i="12"/>
  <c r="N419" i="12" s="1"/>
  <c r="M420" i="12"/>
  <c r="M419" i="12" s="1"/>
  <c r="L420" i="12"/>
  <c r="O420" i="12" s="1"/>
  <c r="J418" i="12"/>
  <c r="K413" i="12"/>
  <c r="K412" i="12"/>
  <c r="N410" i="12"/>
  <c r="M410" i="12"/>
  <c r="L410" i="12"/>
  <c r="O410" i="12" s="1"/>
  <c r="P409" i="12"/>
  <c r="O409" i="12"/>
  <c r="N407" i="12"/>
  <c r="N405" i="12" s="1"/>
  <c r="M407" i="12"/>
  <c r="L407" i="12"/>
  <c r="O407" i="12" s="1"/>
  <c r="P406" i="12"/>
  <c r="O406" i="12"/>
  <c r="N403" i="12"/>
  <c r="M403" i="12"/>
  <c r="P403" i="12" s="1"/>
  <c r="L403" i="12"/>
  <c r="O403" i="12" s="1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M394" i="12"/>
  <c r="M392" i="12" s="1"/>
  <c r="P392" i="12" s="1"/>
  <c r="L394" i="12"/>
  <c r="O394" i="12" s="1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M350" i="12"/>
  <c r="M348" i="12" s="1"/>
  <c r="L350" i="12"/>
  <c r="P349" i="12"/>
  <c r="O349" i="12"/>
  <c r="O346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N331" i="12" s="1"/>
  <c r="M333" i="12"/>
  <c r="L333" i="12"/>
  <c r="L331" i="12" s="1"/>
  <c r="P332" i="12"/>
  <c r="O332" i="12"/>
  <c r="P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M320" i="12"/>
  <c r="P320" i="12" s="1"/>
  <c r="L320" i="12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L303" i="12"/>
  <c r="O303" i="12" s="1"/>
  <c r="P302" i="12"/>
  <c r="O302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I276" i="12" s="1"/>
  <c r="K276" i="12" s="1"/>
  <c r="N285" i="12"/>
  <c r="N283" i="12" s="1"/>
  <c r="M285" i="12"/>
  <c r="P285" i="12" s="1"/>
  <c r="L285" i="12"/>
  <c r="L283" i="12" s="1"/>
  <c r="O283" i="12" s="1"/>
  <c r="P284" i="12"/>
  <c r="O284" i="12"/>
  <c r="N282" i="12"/>
  <c r="N280" i="12" s="1"/>
  <c r="M282" i="12"/>
  <c r="P282" i="12" s="1"/>
  <c r="L282" i="12"/>
  <c r="P281" i="12"/>
  <c r="O281" i="12"/>
  <c r="N278" i="12"/>
  <c r="M278" i="12"/>
  <c r="P278" i="12" s="1"/>
  <c r="L278" i="12"/>
  <c r="O278" i="12" s="1"/>
  <c r="J276" i="12"/>
  <c r="I271" i="12"/>
  <c r="I260" i="12" s="1"/>
  <c r="K260" i="12" s="1"/>
  <c r="N269" i="12"/>
  <c r="N267" i="12" s="1"/>
  <c r="M269" i="12"/>
  <c r="P269" i="12" s="1"/>
  <c r="L269" i="12"/>
  <c r="P268" i="12"/>
  <c r="O268" i="12"/>
  <c r="N266" i="12"/>
  <c r="N264" i="12" s="1"/>
  <c r="M266" i="12"/>
  <c r="P266" i="12" s="1"/>
  <c r="L266" i="12"/>
  <c r="P265" i="12"/>
  <c r="O265" i="12"/>
  <c r="N262" i="12"/>
  <c r="M262" i="12"/>
  <c r="P262" i="12" s="1"/>
  <c r="L262" i="12"/>
  <c r="O262" i="12" s="1"/>
  <c r="J260" i="12"/>
  <c r="K258" i="12"/>
  <c r="K257" i="12"/>
  <c r="I248" i="12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M184" i="12" s="1"/>
  <c r="L186" i="12"/>
  <c r="P185" i="12"/>
  <c r="O185" i="12"/>
  <c r="P182" i="12"/>
  <c r="N182" i="12"/>
  <c r="M182" i="12"/>
  <c r="L182" i="12"/>
  <c r="J177" i="12"/>
  <c r="I176" i="12"/>
  <c r="K176" i="12" s="1"/>
  <c r="J174" i="12"/>
  <c r="N173" i="12"/>
  <c r="N171" i="12" s="1"/>
  <c r="M173" i="12"/>
  <c r="L173" i="12"/>
  <c r="O173" i="12" s="1"/>
  <c r="P172" i="12"/>
  <c r="O172" i="12"/>
  <c r="N170" i="12"/>
  <c r="M170" i="12"/>
  <c r="M168" i="12" s="1"/>
  <c r="L170" i="12"/>
  <c r="P169" i="12"/>
  <c r="O169" i="12"/>
  <c r="P166" i="12"/>
  <c r="O166" i="12"/>
  <c r="N166" i="12"/>
  <c r="M166" i="12"/>
  <c r="L166" i="12"/>
  <c r="J164" i="12"/>
  <c r="I159" i="12"/>
  <c r="I148" i="12" s="1"/>
  <c r="K148" i="12" s="1"/>
  <c r="N157" i="12"/>
  <c r="N155" i="12" s="1"/>
  <c r="M157" i="12"/>
  <c r="P157" i="12" s="1"/>
  <c r="L157" i="12"/>
  <c r="P156" i="12"/>
  <c r="O156" i="12"/>
  <c r="N154" i="12"/>
  <c r="N152" i="12" s="1"/>
  <c r="M154" i="12"/>
  <c r="P154" i="12" s="1"/>
  <c r="L154" i="12"/>
  <c r="L152" i="12" s="1"/>
  <c r="O152" i="12" s="1"/>
  <c r="P153" i="12"/>
  <c r="O153" i="12"/>
  <c r="N150" i="12"/>
  <c r="M150" i="12"/>
  <c r="P150" i="12" s="1"/>
  <c r="L150" i="12"/>
  <c r="O150" i="12" s="1"/>
  <c r="J148" i="12"/>
  <c r="I146" i="12"/>
  <c r="I145" i="12"/>
  <c r="K145" i="12" s="1"/>
  <c r="I144" i="12"/>
  <c r="N140" i="12"/>
  <c r="N138" i="12" s="1"/>
  <c r="M140" i="12"/>
  <c r="P140" i="12" s="1"/>
  <c r="L140" i="12"/>
  <c r="P139" i="12"/>
  <c r="O139" i="12"/>
  <c r="N137" i="12"/>
  <c r="N135" i="12" s="1"/>
  <c r="M137" i="12"/>
  <c r="L137" i="12"/>
  <c r="O137" i="12" s="1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L125" i="12" s="1"/>
  <c r="O125" i="12" s="1"/>
  <c r="P126" i="12"/>
  <c r="O126" i="12"/>
  <c r="N124" i="12"/>
  <c r="N122" i="12" s="1"/>
  <c r="M124" i="12"/>
  <c r="P124" i="12" s="1"/>
  <c r="L124" i="12"/>
  <c r="L122" i="12" s="1"/>
  <c r="O122" i="12" s="1"/>
  <c r="P123" i="12"/>
  <c r="O123" i="12"/>
  <c r="N120" i="12"/>
  <c r="M120" i="12"/>
  <c r="P120" i="12" s="1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K99" i="12" s="1"/>
  <c r="J98" i="12"/>
  <c r="J86" i="12" s="1"/>
  <c r="I98" i="12"/>
  <c r="I86" i="12" s="1"/>
  <c r="N96" i="12"/>
  <c r="N94" i="12" s="1"/>
  <c r="M96" i="12"/>
  <c r="M94" i="12" s="1"/>
  <c r="P94" i="12" s="1"/>
  <c r="L96" i="12"/>
  <c r="O96" i="12" s="1"/>
  <c r="P95" i="12"/>
  <c r="O95" i="12"/>
  <c r="N93" i="12"/>
  <c r="M93" i="12"/>
  <c r="L93" i="12"/>
  <c r="P92" i="12"/>
  <c r="O92" i="12"/>
  <c r="P89" i="12"/>
  <c r="N89" i="12"/>
  <c r="M89" i="12"/>
  <c r="L89" i="12"/>
  <c r="O89" i="12" s="1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J77" i="12"/>
  <c r="J76" i="12"/>
  <c r="J64" i="12" s="1"/>
  <c r="N74" i="12"/>
  <c r="N72" i="12" s="1"/>
  <c r="M74" i="12"/>
  <c r="P74" i="12" s="1"/>
  <c r="L74" i="12"/>
  <c r="O74" i="12" s="1"/>
  <c r="P73" i="12"/>
  <c r="O73" i="12"/>
  <c r="N71" i="12"/>
  <c r="M71" i="12"/>
  <c r="L71" i="12"/>
  <c r="P70" i="12"/>
  <c r="O70" i="12"/>
  <c r="P67" i="12"/>
  <c r="O67" i="12"/>
  <c r="N67" i="12"/>
  <c r="M67" i="12"/>
  <c r="L67" i="12"/>
  <c r="J65" i="12"/>
  <c r="N61" i="12"/>
  <c r="N59" i="12" s="1"/>
  <c r="M61" i="12"/>
  <c r="M59" i="12" s="1"/>
  <c r="P59" i="12" s="1"/>
  <c r="L61" i="12"/>
  <c r="L59" i="12" s="1"/>
  <c r="O59" i="12" s="1"/>
  <c r="P60" i="12"/>
  <c r="O60" i="12"/>
  <c r="N58" i="12"/>
  <c r="N56" i="12" s="1"/>
  <c r="M58" i="12"/>
  <c r="L58" i="12"/>
  <c r="L56" i="12" s="1"/>
  <c r="P57" i="12"/>
  <c r="O57" i="12"/>
  <c r="N54" i="12"/>
  <c r="M54" i="12"/>
  <c r="P54" i="12" s="1"/>
  <c r="L54" i="12"/>
  <c r="O54" i="12" s="1"/>
  <c r="N49" i="12"/>
  <c r="M49" i="12"/>
  <c r="L49" i="12"/>
  <c r="L47" i="12" s="1"/>
  <c r="O47" i="12" s="1"/>
  <c r="P48" i="12"/>
  <c r="O48" i="12"/>
  <c r="N46" i="12"/>
  <c r="M46" i="12"/>
  <c r="M44" i="12" s="1"/>
  <c r="L46" i="12"/>
  <c r="L44" i="12" s="1"/>
  <c r="P45" i="12"/>
  <c r="O45" i="12"/>
  <c r="P42" i="12"/>
  <c r="O42" i="12"/>
  <c r="N42" i="12"/>
  <c r="M42" i="12"/>
  <c r="L42" i="12"/>
  <c r="N36" i="12"/>
  <c r="M36" i="12"/>
  <c r="P36" i="12" s="1"/>
  <c r="N35" i="12"/>
  <c r="M35" i="12"/>
  <c r="M34" i="12" s="1"/>
  <c r="P34" i="12" s="1"/>
  <c r="L35" i="12"/>
  <c r="O35" i="12" s="1"/>
  <c r="P33" i="12"/>
  <c r="N33" i="12"/>
  <c r="M33" i="12"/>
  <c r="O32" i="12"/>
  <c r="N32" i="12"/>
  <c r="N31" i="12" s="1"/>
  <c r="M32" i="12"/>
  <c r="P32" i="12" s="1"/>
  <c r="L32" i="12"/>
  <c r="N30" i="12"/>
  <c r="M30" i="12"/>
  <c r="P30" i="12" s="1"/>
  <c r="L29" i="12"/>
  <c r="O29" i="12" s="1"/>
  <c r="O25" i="12"/>
  <c r="N25" i="12"/>
  <c r="N15" i="12" s="1"/>
  <c r="M25" i="12"/>
  <c r="P25" i="12" s="1"/>
  <c r="L25" i="12"/>
  <c r="P22" i="12"/>
  <c r="N22" i="12"/>
  <c r="M22" i="12"/>
  <c r="L22" i="12"/>
  <c r="O22" i="12" s="1"/>
  <c r="N19" i="12"/>
  <c r="M19" i="12"/>
  <c r="P19" i="12" s="1"/>
  <c r="N12" i="12"/>
  <c r="N9" i="12" s="1"/>
  <c r="M12" i="12"/>
  <c r="P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M808" i="11"/>
  <c r="P808" i="11" s="1"/>
  <c r="L808" i="11"/>
  <c r="M807" i="11"/>
  <c r="P807" i="11" s="1"/>
  <c r="L807" i="11"/>
  <c r="N806" i="11"/>
  <c r="M806" i="11"/>
  <c r="P806" i="11" s="1"/>
  <c r="L806" i="11"/>
  <c r="O806" i="11" s="1"/>
  <c r="P805" i="11"/>
  <c r="M805" i="1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L788" i="11" s="1"/>
  <c r="P790" i="11"/>
  <c r="O790" i="11"/>
  <c r="N789" i="11"/>
  <c r="M789" i="11"/>
  <c r="P789" i="11" s="1"/>
  <c r="N788" i="11"/>
  <c r="M788" i="11"/>
  <c r="P788" i="11" s="1"/>
  <c r="N787" i="11"/>
  <c r="N786" i="11" s="1"/>
  <c r="M787" i="11"/>
  <c r="P787" i="11" s="1"/>
  <c r="L787" i="11"/>
  <c r="O787" i="11" s="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2" i="11" s="1"/>
  <c r="P774" i="11"/>
  <c r="O774" i="11"/>
  <c r="P773" i="11"/>
  <c r="O773" i="11"/>
  <c r="N773" i="11"/>
  <c r="M773" i="11"/>
  <c r="L773" i="11"/>
  <c r="O772" i="11"/>
  <c r="M772" i="11"/>
  <c r="L772" i="11"/>
  <c r="N771" i="11"/>
  <c r="M771" i="11"/>
  <c r="P771" i="11" s="1"/>
  <c r="L771" i="1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6" i="11" s="1"/>
  <c r="P758" i="11"/>
  <c r="O758" i="11"/>
  <c r="P757" i="11"/>
  <c r="O757" i="11"/>
  <c r="N757" i="11"/>
  <c r="M757" i="11"/>
  <c r="L757" i="11"/>
  <c r="O756" i="11"/>
  <c r="M756" i="11"/>
  <c r="L756" i="11"/>
  <c r="N755" i="11"/>
  <c r="N754" i="11" s="1"/>
  <c r="M755" i="11"/>
  <c r="P755" i="11" s="1"/>
  <c r="L755" i="1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39" i="11" s="1"/>
  <c r="P741" i="11"/>
  <c r="O741" i="11"/>
  <c r="P740" i="11"/>
  <c r="O740" i="11"/>
  <c r="N740" i="11"/>
  <c r="M740" i="11"/>
  <c r="L740" i="11"/>
  <c r="O739" i="11"/>
  <c r="M739" i="11"/>
  <c r="L739" i="11"/>
  <c r="N738" i="11"/>
  <c r="N737" i="11" s="1"/>
  <c r="M738" i="11"/>
  <c r="P738" i="11" s="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N688" i="11" s="1"/>
  <c r="L690" i="11"/>
  <c r="O690" i="11" s="1"/>
  <c r="M688" i="11"/>
  <c r="P688" i="11" s="1"/>
  <c r="N687" i="11"/>
  <c r="M687" i="11"/>
  <c r="P687" i="11" s="1"/>
  <c r="N686" i="11"/>
  <c r="N685" i="11" s="1"/>
  <c r="M686" i="11"/>
  <c r="P686" i="11" s="1"/>
  <c r="L686" i="11"/>
  <c r="O686" i="11" s="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O660" i="11" s="1"/>
  <c r="P659" i="11"/>
  <c r="O659" i="11"/>
  <c r="P658" i="11"/>
  <c r="N658" i="11"/>
  <c r="M658" i="11"/>
  <c r="N657" i="11"/>
  <c r="M657" i="11"/>
  <c r="P657" i="11" s="1"/>
  <c r="P656" i="11"/>
  <c r="N656" i="11"/>
  <c r="N655" i="11" s="1"/>
  <c r="M656" i="11"/>
  <c r="L656" i="11"/>
  <c r="O656" i="11" s="1"/>
  <c r="M655" i="11"/>
  <c r="P655" i="11" s="1"/>
  <c r="K652" i="11"/>
  <c r="J652" i="11"/>
  <c r="J651" i="1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L634" i="11"/>
  <c r="P633" i="11"/>
  <c r="O633" i="11"/>
  <c r="P632" i="11"/>
  <c r="N632" i="11"/>
  <c r="M632" i="11"/>
  <c r="L632" i="11"/>
  <c r="O632" i="11" s="1"/>
  <c r="M631" i="11"/>
  <c r="P631" i="11" s="1"/>
  <c r="P630" i="11"/>
  <c r="N630" i="11"/>
  <c r="M630" i="11"/>
  <c r="M629" i="11" s="1"/>
  <c r="P629" i="11" s="1"/>
  <c r="L630" i="11"/>
  <c r="O630" i="11" s="1"/>
  <c r="J628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3" i="11" s="1"/>
  <c r="J592" i="11" s="1"/>
  <c r="J594" i="11"/>
  <c r="I594" i="11"/>
  <c r="K594" i="11" s="1"/>
  <c r="I593" i="11"/>
  <c r="I592" i="11" s="1"/>
  <c r="J583" i="11"/>
  <c r="J582" i="11"/>
  <c r="J576" i="11" s="1"/>
  <c r="J559" i="11" s="1"/>
  <c r="J543" i="11" s="1"/>
  <c r="J577" i="11"/>
  <c r="I577" i="11"/>
  <c r="K577" i="11" s="1"/>
  <c r="I576" i="11"/>
  <c r="I559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P555" i="11"/>
  <c r="N555" i="11"/>
  <c r="M555" i="11"/>
  <c r="L555" i="11"/>
  <c r="O555" i="11" s="1"/>
  <c r="P549" i="11"/>
  <c r="N549" i="11"/>
  <c r="L549" i="11"/>
  <c r="O549" i="11" s="1"/>
  <c r="P548" i="11"/>
  <c r="O548" i="11"/>
  <c r="P547" i="11"/>
  <c r="N547" i="11"/>
  <c r="M547" i="11"/>
  <c r="P546" i="11"/>
  <c r="N546" i="11"/>
  <c r="M546" i="11"/>
  <c r="O545" i="11"/>
  <c r="N545" i="11"/>
  <c r="M545" i="11"/>
  <c r="L545" i="11"/>
  <c r="N544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L533" i="11" s="1"/>
  <c r="O533" i="11" s="1"/>
  <c r="P534" i="11"/>
  <c r="O534" i="11"/>
  <c r="P533" i="11"/>
  <c r="N533" i="11"/>
  <c r="M533" i="11"/>
  <c r="P528" i="11"/>
  <c r="N528" i="11"/>
  <c r="L528" i="11"/>
  <c r="P527" i="11"/>
  <c r="O527" i="11"/>
  <c r="N526" i="11"/>
  <c r="M526" i="11"/>
  <c r="P526" i="11" s="1"/>
  <c r="N525" i="11"/>
  <c r="M525" i="11"/>
  <c r="P525" i="11" s="1"/>
  <c r="N524" i="11"/>
  <c r="N523" i="11" s="1"/>
  <c r="M524" i="11"/>
  <c r="L524" i="11"/>
  <c r="O524" i="11" s="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N504" i="11" s="1"/>
  <c r="P506" i="11"/>
  <c r="O506" i="11"/>
  <c r="N505" i="11"/>
  <c r="M505" i="11"/>
  <c r="P505" i="11" s="1"/>
  <c r="L505" i="11"/>
  <c r="O505" i="11" s="1"/>
  <c r="P504" i="11"/>
  <c r="M504" i="11"/>
  <c r="M502" i="11" s="1"/>
  <c r="L504" i="11"/>
  <c r="O504" i="11" s="1"/>
  <c r="O503" i="11"/>
  <c r="N503" i="11"/>
  <c r="M503" i="11"/>
  <c r="P503" i="11" s="1"/>
  <c r="L503" i="11"/>
  <c r="L502" i="11" s="1"/>
  <c r="O502" i="11" s="1"/>
  <c r="P502" i="11"/>
  <c r="N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P472" i="11"/>
  <c r="N472" i="11"/>
  <c r="N469" i="11" s="1"/>
  <c r="L472" i="11"/>
  <c r="P471" i="11"/>
  <c r="O471" i="11"/>
  <c r="N470" i="11"/>
  <c r="M470" i="11"/>
  <c r="P470" i="11" s="1"/>
  <c r="M469" i="11"/>
  <c r="M467" i="11" s="1"/>
  <c r="O468" i="11"/>
  <c r="N468" i="11"/>
  <c r="M468" i="11"/>
  <c r="P468" i="11" s="1"/>
  <c r="L468" i="11"/>
  <c r="P467" i="11"/>
  <c r="N467" i="11"/>
  <c r="J466" i="11"/>
  <c r="I466" i="11"/>
  <c r="J465" i="11"/>
  <c r="I465" i="11"/>
  <c r="K465" i="11" s="1"/>
  <c r="I464" i="11"/>
  <c r="I463" i="11"/>
  <c r="I462" i="11"/>
  <c r="I460" i="11"/>
  <c r="K460" i="11" s="1"/>
  <c r="K458" i="11"/>
  <c r="P456" i="11"/>
  <c r="L456" i="11"/>
  <c r="P455" i="11"/>
  <c r="O455" i="11"/>
  <c r="N454" i="11"/>
  <c r="M454" i="11"/>
  <c r="P454" i="11" s="1"/>
  <c r="P449" i="11"/>
  <c r="N449" i="11"/>
  <c r="N447" i="11" s="1"/>
  <c r="L449" i="11"/>
  <c r="O449" i="11" s="1"/>
  <c r="P448" i="11"/>
  <c r="O448" i="11"/>
  <c r="M447" i="11"/>
  <c r="P447" i="11" s="1"/>
  <c r="M446" i="11"/>
  <c r="P446" i="11" s="1"/>
  <c r="P445" i="11"/>
  <c r="N445" i="11"/>
  <c r="M445" i="1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I433" i="11" s="1"/>
  <c r="J434" i="11"/>
  <c r="P431" i="11"/>
  <c r="L431" i="11"/>
  <c r="P430" i="11"/>
  <c r="O430" i="11"/>
  <c r="P429" i="11"/>
  <c r="N429" i="11"/>
  <c r="M429" i="11"/>
  <c r="P424" i="11"/>
  <c r="N424" i="11"/>
  <c r="L424" i="11"/>
  <c r="L422" i="11" s="1"/>
  <c r="P423" i="11"/>
  <c r="O423" i="11"/>
  <c r="M422" i="11"/>
  <c r="P422" i="11" s="1"/>
  <c r="M421" i="11"/>
  <c r="P421" i="11" s="1"/>
  <c r="N420" i="11"/>
  <c r="M420" i="11"/>
  <c r="L420" i="11"/>
  <c r="J418" i="11"/>
  <c r="K413" i="11"/>
  <c r="K412" i="11"/>
  <c r="N410" i="1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P406" i="11"/>
  <c r="O406" i="11"/>
  <c r="O403" i="11"/>
  <c r="N403" i="11"/>
  <c r="M403" i="11"/>
  <c r="L403" i="11"/>
  <c r="J401" i="11"/>
  <c r="I401" i="11"/>
  <c r="K401" i="11" s="1"/>
  <c r="K400" i="11"/>
  <c r="K399" i="11"/>
  <c r="N397" i="11"/>
  <c r="M397" i="11"/>
  <c r="L397" i="11"/>
  <c r="O397" i="11" s="1"/>
  <c r="P396" i="11"/>
  <c r="O396" i="11"/>
  <c r="N394" i="11"/>
  <c r="N392" i="11" s="1"/>
  <c r="M394" i="11"/>
  <c r="P394" i="11" s="1"/>
  <c r="L394" i="11"/>
  <c r="O394" i="11" s="1"/>
  <c r="P393" i="11"/>
  <c r="O393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M350" i="11"/>
  <c r="M348" i="11" s="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L336" i="11"/>
  <c r="L334" i="11" s="1"/>
  <c r="O334" i="11" s="1"/>
  <c r="P335" i="11"/>
  <c r="O335" i="11"/>
  <c r="N333" i="11"/>
  <c r="N331" i="11" s="1"/>
  <c r="M333" i="11"/>
  <c r="M331" i="11" s="1"/>
  <c r="L333" i="11"/>
  <c r="P332" i="11"/>
  <c r="O332" i="11"/>
  <c r="O329" i="11"/>
  <c r="N329" i="11"/>
  <c r="M329" i="11"/>
  <c r="L329" i="11"/>
  <c r="I327" i="11"/>
  <c r="I325" i="11"/>
  <c r="N323" i="11"/>
  <c r="N321" i="11" s="1"/>
  <c r="M323" i="11"/>
  <c r="L323" i="11"/>
  <c r="L321" i="11" s="1"/>
  <c r="O321" i="11" s="1"/>
  <c r="P322" i="11"/>
  <c r="O322" i="11"/>
  <c r="N320" i="11"/>
  <c r="M320" i="11"/>
  <c r="P320" i="11" s="1"/>
  <c r="L320" i="1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L304" i="11" s="1"/>
  <c r="O304" i="11" s="1"/>
  <c r="P305" i="11"/>
  <c r="O305" i="11"/>
  <c r="N303" i="11"/>
  <c r="N301" i="11" s="1"/>
  <c r="M303" i="11"/>
  <c r="P303" i="11" s="1"/>
  <c r="L303" i="11"/>
  <c r="L301" i="11" s="1"/>
  <c r="O301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N285" i="11"/>
  <c r="M285" i="11"/>
  <c r="P285" i="11" s="1"/>
  <c r="L285" i="11"/>
  <c r="O285" i="11" s="1"/>
  <c r="P284" i="11"/>
  <c r="O284" i="11"/>
  <c r="N282" i="11"/>
  <c r="N280" i="11" s="1"/>
  <c r="M282" i="11"/>
  <c r="L282" i="11"/>
  <c r="O282" i="11" s="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M267" i="11" s="1"/>
  <c r="P267" i="11" s="1"/>
  <c r="L269" i="11"/>
  <c r="O269" i="11" s="1"/>
  <c r="P268" i="11"/>
  <c r="O268" i="11"/>
  <c r="N266" i="11"/>
  <c r="N264" i="11" s="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N227" i="11" s="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M186" i="11"/>
  <c r="L186" i="11"/>
  <c r="L184" i="11" s="1"/>
  <c r="P185" i="11"/>
  <c r="O185" i="11"/>
  <c r="N182" i="11"/>
  <c r="M182" i="11"/>
  <c r="P182" i="11" s="1"/>
  <c r="L182" i="11"/>
  <c r="O182" i="11" s="1"/>
  <c r="J177" i="11"/>
  <c r="J164" i="11" s="1"/>
  <c r="I176" i="11"/>
  <c r="K176" i="11" s="1"/>
  <c r="J174" i="11"/>
  <c r="N173" i="11"/>
  <c r="N171" i="11" s="1"/>
  <c r="M173" i="11"/>
  <c r="L173" i="11"/>
  <c r="P172" i="11"/>
  <c r="O172" i="11"/>
  <c r="N170" i="11"/>
  <c r="M170" i="11"/>
  <c r="M168" i="11" s="1"/>
  <c r="L170" i="11"/>
  <c r="L168" i="11" s="1"/>
  <c r="P169" i="11"/>
  <c r="O169" i="11"/>
  <c r="P166" i="11"/>
  <c r="O166" i="11"/>
  <c r="N166" i="11"/>
  <c r="M166" i="11"/>
  <c r="L166" i="11"/>
  <c r="I159" i="11"/>
  <c r="N157" i="11"/>
  <c r="N155" i="11" s="1"/>
  <c r="M157" i="11"/>
  <c r="L157" i="11"/>
  <c r="O157" i="11" s="1"/>
  <c r="P156" i="11"/>
  <c r="O156" i="11"/>
  <c r="N154" i="11"/>
  <c r="N152" i="11" s="1"/>
  <c r="M154" i="11"/>
  <c r="L154" i="11"/>
  <c r="L152" i="11" s="1"/>
  <c r="O152" i="11" s="1"/>
  <c r="P153" i="11"/>
  <c r="O153" i="11"/>
  <c r="P150" i="11"/>
  <c r="N150" i="11"/>
  <c r="M150" i="11"/>
  <c r="L150" i="11"/>
  <c r="O150" i="11" s="1"/>
  <c r="J148" i="11"/>
  <c r="I146" i="11"/>
  <c r="K146" i="11" s="1"/>
  <c r="I145" i="11"/>
  <c r="I144" i="11"/>
  <c r="K144" i="11" s="1"/>
  <c r="N140" i="11"/>
  <c r="N138" i="11" s="1"/>
  <c r="M140" i="11"/>
  <c r="M138" i="11" s="1"/>
  <c r="P138" i="11" s="1"/>
  <c r="L140" i="11"/>
  <c r="L138" i="11" s="1"/>
  <c r="O138" i="11" s="1"/>
  <c r="P139" i="11"/>
  <c r="O139" i="11"/>
  <c r="N137" i="11"/>
  <c r="M137" i="11"/>
  <c r="P137" i="11" s="1"/>
  <c r="L137" i="11"/>
  <c r="L135" i="11" s="1"/>
  <c r="O135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P127" i="11" s="1"/>
  <c r="L127" i="11"/>
  <c r="O127" i="11" s="1"/>
  <c r="P126" i="11"/>
  <c r="O126" i="11"/>
  <c r="N124" i="11"/>
  <c r="M124" i="11"/>
  <c r="L124" i="11"/>
  <c r="L122" i="11" s="1"/>
  <c r="O122" i="11" s="1"/>
  <c r="P123" i="11"/>
  <c r="O123" i="11"/>
  <c r="P120" i="11"/>
  <c r="O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J98" i="11"/>
  <c r="I98" i="11"/>
  <c r="I86" i="11" s="1"/>
  <c r="K86" i="11" s="1"/>
  <c r="N96" i="11"/>
  <c r="N94" i="11" s="1"/>
  <c r="M96" i="11"/>
  <c r="L96" i="11"/>
  <c r="O96" i="11" s="1"/>
  <c r="P95" i="11"/>
  <c r="O95" i="11"/>
  <c r="N93" i="11"/>
  <c r="M93" i="11"/>
  <c r="L93" i="11"/>
  <c r="P92" i="11"/>
  <c r="O92" i="11"/>
  <c r="P89" i="11"/>
  <c r="N89" i="11"/>
  <c r="M89" i="11"/>
  <c r="L89" i="11"/>
  <c r="O89" i="11" s="1"/>
  <c r="J86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J64" i="11" s="1"/>
  <c r="N74" i="11"/>
  <c r="N72" i="11" s="1"/>
  <c r="M74" i="11"/>
  <c r="L74" i="11"/>
  <c r="L72" i="11" s="1"/>
  <c r="O72" i="11" s="1"/>
  <c r="P73" i="11"/>
  <c r="O73" i="11"/>
  <c r="N71" i="11"/>
  <c r="M71" i="11"/>
  <c r="P71" i="11" s="1"/>
  <c r="L71" i="11"/>
  <c r="P70" i="11"/>
  <c r="O70" i="11"/>
  <c r="O67" i="11"/>
  <c r="N67" i="11"/>
  <c r="M67" i="11"/>
  <c r="P67" i="11" s="1"/>
  <c r="L67" i="11"/>
  <c r="N61" i="11"/>
  <c r="N59" i="11" s="1"/>
  <c r="M61" i="11"/>
  <c r="L61" i="11"/>
  <c r="P60" i="11"/>
  <c r="O60" i="11"/>
  <c r="N58" i="11"/>
  <c r="N56" i="11" s="1"/>
  <c r="M58" i="11"/>
  <c r="M56" i="11" s="1"/>
  <c r="L58" i="11"/>
  <c r="L56" i="11" s="1"/>
  <c r="P57" i="11"/>
  <c r="O57" i="11"/>
  <c r="O54" i="11"/>
  <c r="N54" i="11"/>
  <c r="M54" i="11"/>
  <c r="L54" i="11"/>
  <c r="N49" i="11"/>
  <c r="N47" i="11" s="1"/>
  <c r="M49" i="11"/>
  <c r="L49" i="11"/>
  <c r="O49" i="11" s="1"/>
  <c r="P48" i="11"/>
  <c r="O48" i="11"/>
  <c r="N46" i="11"/>
  <c r="N44" i="11" s="1"/>
  <c r="M46" i="11"/>
  <c r="L46" i="11"/>
  <c r="L44" i="11" s="1"/>
  <c r="P45" i="11"/>
  <c r="O45" i="11"/>
  <c r="N42" i="11"/>
  <c r="M42" i="11"/>
  <c r="P42" i="11" s="1"/>
  <c r="L42" i="11"/>
  <c r="O42" i="11" s="1"/>
  <c r="N36" i="11"/>
  <c r="M36" i="11"/>
  <c r="P36" i="11" s="1"/>
  <c r="O35" i="11"/>
  <c r="N35" i="11"/>
  <c r="N29" i="11" s="1"/>
  <c r="N28" i="11" s="1"/>
  <c r="M35" i="11"/>
  <c r="P35" i="11" s="1"/>
  <c r="L35" i="11"/>
  <c r="M34" i="11"/>
  <c r="P34" i="11" s="1"/>
  <c r="N33" i="11"/>
  <c r="M33" i="11"/>
  <c r="P33" i="11" s="1"/>
  <c r="N32" i="11"/>
  <c r="M32" i="11"/>
  <c r="P32" i="11" s="1"/>
  <c r="L32" i="11"/>
  <c r="N31" i="11"/>
  <c r="N30" i="11"/>
  <c r="M30" i="11"/>
  <c r="P30" i="11" s="1"/>
  <c r="N25" i="11"/>
  <c r="M25" i="11"/>
  <c r="P25" i="11" s="1"/>
  <c r="L25" i="11"/>
  <c r="P22" i="11"/>
  <c r="N22" i="11"/>
  <c r="M22" i="11"/>
  <c r="L22" i="11"/>
  <c r="M19" i="11"/>
  <c r="P19" i="11" s="1"/>
  <c r="L19" i="11"/>
  <c r="P15" i="11"/>
  <c r="M15" i="11"/>
  <c r="M12" i="11"/>
  <c r="P12" i="11" s="1"/>
  <c r="L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P817" i="10"/>
  <c r="O817" i="10"/>
  <c r="P816" i="10"/>
  <c r="O816" i="10"/>
  <c r="O815" i="10"/>
  <c r="N815" i="10"/>
  <c r="M815" i="10"/>
  <c r="P815" i="10" s="1"/>
  <c r="L815" i="10"/>
  <c r="P810" i="10"/>
  <c r="O810" i="10"/>
  <c r="N810" i="10"/>
  <c r="P809" i="10"/>
  <c r="O809" i="10"/>
  <c r="O808" i="10"/>
  <c r="M808" i="10"/>
  <c r="P808" i="10" s="1"/>
  <c r="L808" i="10"/>
  <c r="P807" i="10"/>
  <c r="M807" i="10"/>
  <c r="L807" i="10"/>
  <c r="O806" i="10"/>
  <c r="N806" i="10"/>
  <c r="M806" i="10"/>
  <c r="P806" i="10" s="1"/>
  <c r="L806" i="10"/>
  <c r="P805" i="10"/>
  <c r="M805" i="10"/>
  <c r="K804" i="10"/>
  <c r="J804" i="10"/>
  <c r="K802" i="10"/>
  <c r="J801" i="10"/>
  <c r="J800" i="10"/>
  <c r="J785" i="10" s="1"/>
  <c r="I800" i="10"/>
  <c r="K800" i="10" s="1"/>
  <c r="P798" i="10"/>
  <c r="O798" i="10"/>
  <c r="P797" i="10"/>
  <c r="O797" i="10"/>
  <c r="P796" i="10"/>
  <c r="N796" i="10"/>
  <c r="M796" i="10"/>
  <c r="L796" i="10"/>
  <c r="O796" i="10" s="1"/>
  <c r="P791" i="10"/>
  <c r="N791" i="10"/>
  <c r="L791" i="10"/>
  <c r="L788" i="10" s="1"/>
  <c r="P790" i="10"/>
  <c r="O790" i="10"/>
  <c r="N789" i="10"/>
  <c r="M789" i="10"/>
  <c r="P789" i="10" s="1"/>
  <c r="P788" i="10"/>
  <c r="N788" i="10"/>
  <c r="M788" i="10"/>
  <c r="O787" i="10"/>
  <c r="N787" i="10"/>
  <c r="M787" i="10"/>
  <c r="P787" i="10" s="1"/>
  <c r="L787" i="10"/>
  <c r="P786" i="10"/>
  <c r="N786" i="10"/>
  <c r="M786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2" i="10" s="1"/>
  <c r="N770" i="10" s="1"/>
  <c r="P774" i="10"/>
  <c r="O774" i="10"/>
  <c r="P773" i="10"/>
  <c r="N773" i="10"/>
  <c r="M773" i="10"/>
  <c r="L773" i="10"/>
  <c r="O773" i="10" s="1"/>
  <c r="O772" i="10"/>
  <c r="M772" i="10"/>
  <c r="L772" i="10"/>
  <c r="P771" i="10"/>
  <c r="N771" i="10"/>
  <c r="M771" i="10"/>
  <c r="L771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6" i="10" s="1"/>
  <c r="N754" i="10" s="1"/>
  <c r="P758" i="10"/>
  <c r="O758" i="10"/>
  <c r="P757" i="10"/>
  <c r="N757" i="10"/>
  <c r="M757" i="10"/>
  <c r="L757" i="10"/>
  <c r="O757" i="10" s="1"/>
  <c r="O756" i="10"/>
  <c r="M756" i="10"/>
  <c r="L756" i="10"/>
  <c r="P755" i="10"/>
  <c r="N755" i="10"/>
  <c r="M755" i="10"/>
  <c r="L755" i="10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39" i="10" s="1"/>
  <c r="N737" i="10" s="1"/>
  <c r="P741" i="10"/>
  <c r="O741" i="10"/>
  <c r="P740" i="10"/>
  <c r="N740" i="10"/>
  <c r="M740" i="10"/>
  <c r="L740" i="10"/>
  <c r="O740" i="10" s="1"/>
  <c r="O739" i="10"/>
  <c r="M739" i="10"/>
  <c r="L739" i="10"/>
  <c r="P738" i="10"/>
  <c r="N738" i="10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N688" i="10" s="1"/>
  <c r="L690" i="10"/>
  <c r="O690" i="10" s="1"/>
  <c r="M688" i="10"/>
  <c r="P688" i="10" s="1"/>
  <c r="P687" i="10"/>
  <c r="N687" i="10"/>
  <c r="M687" i="10"/>
  <c r="O686" i="10"/>
  <c r="N686" i="10"/>
  <c r="M686" i="10"/>
  <c r="P686" i="10" s="1"/>
  <c r="L686" i="10"/>
  <c r="P685" i="10"/>
  <c r="N685" i="10"/>
  <c r="M685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K673" i="10" s="1"/>
  <c r="P667" i="10"/>
  <c r="O667" i="10"/>
  <c r="P666" i="10"/>
  <c r="O666" i="10"/>
  <c r="O665" i="10"/>
  <c r="N665" i="10"/>
  <c r="M665" i="10"/>
  <c r="P665" i="10" s="1"/>
  <c r="L665" i="10"/>
  <c r="P660" i="10"/>
  <c r="N660" i="10"/>
  <c r="N657" i="10" s="1"/>
  <c r="L660" i="10"/>
  <c r="O660" i="10" s="1"/>
  <c r="P659" i="10"/>
  <c r="O659" i="10"/>
  <c r="P658" i="10"/>
  <c r="N658" i="10"/>
  <c r="M658" i="10"/>
  <c r="M657" i="10"/>
  <c r="P657" i="10" s="1"/>
  <c r="P656" i="10"/>
  <c r="N656" i="10"/>
  <c r="N655" i="10" s="1"/>
  <c r="M656" i="10"/>
  <c r="L656" i="10"/>
  <c r="M655" i="10"/>
  <c r="P655" i="10" s="1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L634" i="10"/>
  <c r="O634" i="10" s="1"/>
  <c r="P633" i="10"/>
  <c r="O633" i="10"/>
  <c r="P632" i="10"/>
  <c r="N632" i="10"/>
  <c r="M632" i="10"/>
  <c r="N631" i="10"/>
  <c r="M631" i="10"/>
  <c r="P631" i="10" s="1"/>
  <c r="P630" i="10"/>
  <c r="N630" i="10"/>
  <c r="N629" i="10" s="1"/>
  <c r="M630" i="10"/>
  <c r="L630" i="10"/>
  <c r="O630" i="10" s="1"/>
  <c r="M629" i="10"/>
  <c r="P629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6" i="10"/>
  <c r="J595" i="10"/>
  <c r="J594" i="10"/>
  <c r="I594" i="10"/>
  <c r="K594" i="10" s="1"/>
  <c r="I593" i="10"/>
  <c r="I592" i="10" s="1"/>
  <c r="K592" i="10" s="1"/>
  <c r="J592" i="10"/>
  <c r="J583" i="10"/>
  <c r="J577" i="10" s="1"/>
  <c r="J582" i="10"/>
  <c r="I577" i="10"/>
  <c r="K577" i="10" s="1"/>
  <c r="J576" i="10"/>
  <c r="J559" i="10" s="1"/>
  <c r="J543" i="10" s="1"/>
  <c r="I576" i="10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L555" i="10" s="1"/>
  <c r="O555" i="10" s="1"/>
  <c r="P556" i="10"/>
  <c r="O556" i="10"/>
  <c r="P555" i="10"/>
  <c r="N555" i="10"/>
  <c r="N545" i="10" s="1"/>
  <c r="M555" i="10"/>
  <c r="P549" i="10"/>
  <c r="N549" i="10"/>
  <c r="L549" i="10"/>
  <c r="L547" i="10" s="1"/>
  <c r="O547" i="10" s="1"/>
  <c r="P548" i="10"/>
  <c r="O548" i="10"/>
  <c r="N547" i="10"/>
  <c r="M547" i="10"/>
  <c r="P547" i="10" s="1"/>
  <c r="P546" i="10"/>
  <c r="N546" i="10"/>
  <c r="M546" i="10"/>
  <c r="O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L528" i="10"/>
  <c r="P527" i="10"/>
  <c r="O527" i="10"/>
  <c r="N526" i="10"/>
  <c r="M526" i="10"/>
  <c r="P526" i="10" s="1"/>
  <c r="P525" i="10"/>
  <c r="N525" i="10"/>
  <c r="M525" i="10"/>
  <c r="O524" i="10"/>
  <c r="N524" i="10"/>
  <c r="N523" i="10" s="1"/>
  <c r="M524" i="10"/>
  <c r="P524" i="10" s="1"/>
  <c r="L524" i="10"/>
  <c r="P523" i="10"/>
  <c r="M523" i="10"/>
  <c r="K517" i="10"/>
  <c r="J517" i="10"/>
  <c r="J501" i="10" s="1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O505" i="10"/>
  <c r="N505" i="10"/>
  <c r="M505" i="10"/>
  <c r="P505" i="10" s="1"/>
  <c r="L505" i="10"/>
  <c r="P504" i="10"/>
  <c r="N504" i="10"/>
  <c r="M504" i="10"/>
  <c r="L504" i="10"/>
  <c r="O504" i="10" s="1"/>
  <c r="O503" i="10"/>
  <c r="N503" i="10"/>
  <c r="M503" i="10"/>
  <c r="M502" i="10" s="1"/>
  <c r="P502" i="10" s="1"/>
  <c r="L503" i="10"/>
  <c r="L502" i="10" s="1"/>
  <c r="O502" i="10" s="1"/>
  <c r="N502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L477" i="10"/>
  <c r="O477" i="10" s="1"/>
  <c r="P472" i="10"/>
  <c r="N472" i="10"/>
  <c r="L472" i="10"/>
  <c r="L470" i="10" s="1"/>
  <c r="O470" i="10" s="1"/>
  <c r="P471" i="10"/>
  <c r="O471" i="10"/>
  <c r="N470" i="10"/>
  <c r="M470" i="10"/>
  <c r="P470" i="10" s="1"/>
  <c r="M469" i="10"/>
  <c r="P469" i="10" s="1"/>
  <c r="O468" i="10"/>
  <c r="N468" i="10"/>
  <c r="M468" i="10"/>
  <c r="L468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P455" i="10"/>
  <c r="O455" i="10"/>
  <c r="N454" i="10"/>
  <c r="M454" i="10"/>
  <c r="P454" i="10" s="1"/>
  <c r="P449" i="10"/>
  <c r="N449" i="10"/>
  <c r="L449" i="10"/>
  <c r="L447" i="10" s="1"/>
  <c r="O447" i="10" s="1"/>
  <c r="P448" i="10"/>
  <c r="O448" i="10"/>
  <c r="P447" i="10"/>
  <c r="N447" i="10"/>
  <c r="M447" i="10"/>
  <c r="N446" i="10"/>
  <c r="M446" i="10"/>
  <c r="P446" i="10" s="1"/>
  <c r="N445" i="10"/>
  <c r="M445" i="10"/>
  <c r="M444" i="10" s="1"/>
  <c r="P444" i="10" s="1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K435" i="10" s="1"/>
  <c r="J434" i="10"/>
  <c r="P431" i="10"/>
  <c r="L431" i="10"/>
  <c r="P430" i="10"/>
  <c r="O430" i="10"/>
  <c r="P429" i="10"/>
  <c r="N429" i="10"/>
  <c r="M429" i="10"/>
  <c r="P424" i="10"/>
  <c r="N424" i="10"/>
  <c r="L424" i="10"/>
  <c r="L422" i="10" s="1"/>
  <c r="O422" i="10" s="1"/>
  <c r="P423" i="10"/>
  <c r="O423" i="10"/>
  <c r="P422" i="10"/>
  <c r="N422" i="10"/>
  <c r="M422" i="10"/>
  <c r="N421" i="10"/>
  <c r="M421" i="10"/>
  <c r="P421" i="10" s="1"/>
  <c r="N420" i="10"/>
  <c r="N419" i="10" s="1"/>
  <c r="M420" i="10"/>
  <c r="P420" i="10" s="1"/>
  <c r="L420" i="10"/>
  <c r="O420" i="10" s="1"/>
  <c r="M419" i="10"/>
  <c r="J418" i="10"/>
  <c r="K413" i="10"/>
  <c r="K412" i="10"/>
  <c r="N410" i="10"/>
  <c r="N408" i="10" s="1"/>
  <c r="M410" i="10"/>
  <c r="P410" i="10" s="1"/>
  <c r="L410" i="10"/>
  <c r="P409" i="10"/>
  <c r="O409" i="10"/>
  <c r="N407" i="10"/>
  <c r="N405" i="10" s="1"/>
  <c r="M407" i="10"/>
  <c r="P407" i="10" s="1"/>
  <c r="L407" i="10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P396" i="10"/>
  <c r="O396" i="10"/>
  <c r="N394" i="10"/>
  <c r="M394" i="10"/>
  <c r="L394" i="10"/>
  <c r="O394" i="10" s="1"/>
  <c r="P393" i="10"/>
  <c r="O393" i="10"/>
  <c r="N390" i="10"/>
  <c r="M390" i="10"/>
  <c r="L390" i="10"/>
  <c r="O390" i="10" s="1"/>
  <c r="J388" i="10"/>
  <c r="I388" i="10"/>
  <c r="K388" i="10" s="1"/>
  <c r="J385" i="10"/>
  <c r="I385" i="10"/>
  <c r="K382" i="10"/>
  <c r="J382" i="10"/>
  <c r="J381" i="10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L353" i="10"/>
  <c r="L351" i="10" s="1"/>
  <c r="P352" i="10"/>
  <c r="O352" i="10"/>
  <c r="N350" i="10"/>
  <c r="N348" i="10" s="1"/>
  <c r="M350" i="10"/>
  <c r="M348" i="10" s="1"/>
  <c r="L350" i="10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M336" i="10"/>
  <c r="L336" i="10"/>
  <c r="O336" i="10" s="1"/>
  <c r="P335" i="10"/>
  <c r="O335" i="10"/>
  <c r="N333" i="10"/>
  <c r="N331" i="10" s="1"/>
  <c r="M333" i="10"/>
  <c r="L333" i="10"/>
  <c r="P332" i="10"/>
  <c r="O332" i="10"/>
  <c r="P329" i="10"/>
  <c r="N329" i="10"/>
  <c r="M329" i="10"/>
  <c r="L329" i="10"/>
  <c r="O329" i="10" s="1"/>
  <c r="I327" i="10"/>
  <c r="I325" i="10"/>
  <c r="N323" i="10"/>
  <c r="N321" i="10" s="1"/>
  <c r="M323" i="10"/>
  <c r="L323" i="10"/>
  <c r="P322" i="10"/>
  <c r="O322" i="10"/>
  <c r="N320" i="10"/>
  <c r="N318" i="10" s="1"/>
  <c r="M320" i="10"/>
  <c r="L320" i="10"/>
  <c r="O320" i="10" s="1"/>
  <c r="P319" i="10"/>
  <c r="O319" i="10"/>
  <c r="P316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M306" i="10"/>
  <c r="L306" i="10"/>
  <c r="O306" i="10" s="1"/>
  <c r="P305" i="10"/>
  <c r="O305" i="10"/>
  <c r="N303" i="10"/>
  <c r="N301" i="10" s="1"/>
  <c r="M303" i="10"/>
  <c r="L303" i="10"/>
  <c r="P302" i="10"/>
  <c r="O302" i="10"/>
  <c r="N299" i="10"/>
  <c r="M299" i="10"/>
  <c r="P299" i="10" s="1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I276" i="10" s="1"/>
  <c r="K276" i="10" s="1"/>
  <c r="N285" i="10"/>
  <c r="N283" i="10" s="1"/>
  <c r="M285" i="10"/>
  <c r="P285" i="10" s="1"/>
  <c r="L285" i="10"/>
  <c r="P284" i="10"/>
  <c r="O284" i="10"/>
  <c r="N282" i="10"/>
  <c r="M282" i="10"/>
  <c r="P282" i="10" s="1"/>
  <c r="L282" i="10"/>
  <c r="L280" i="10" s="1"/>
  <c r="O280" i="10" s="1"/>
  <c r="P281" i="10"/>
  <c r="O281" i="10"/>
  <c r="P278" i="10"/>
  <c r="N278" i="10"/>
  <c r="M278" i="10"/>
  <c r="L278" i="10"/>
  <c r="J276" i="10"/>
  <c r="I271" i="10"/>
  <c r="K271" i="10" s="1"/>
  <c r="N269" i="10"/>
  <c r="M269" i="10"/>
  <c r="P269" i="10" s="1"/>
  <c r="L269" i="10"/>
  <c r="P268" i="10"/>
  <c r="O268" i="10"/>
  <c r="N266" i="10"/>
  <c r="N264" i="10" s="1"/>
  <c r="M266" i="10"/>
  <c r="P266" i="10" s="1"/>
  <c r="L266" i="10"/>
  <c r="P265" i="10"/>
  <c r="O265" i="10"/>
  <c r="N262" i="10"/>
  <c r="M262" i="10"/>
  <c r="P262" i="10" s="1"/>
  <c r="L262" i="10"/>
  <c r="O262" i="10" s="1"/>
  <c r="J260" i="10"/>
  <c r="K258" i="10"/>
  <c r="K257" i="10"/>
  <c r="K255" i="10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P188" i="10"/>
  <c r="O188" i="10"/>
  <c r="N186" i="10"/>
  <c r="M186" i="10"/>
  <c r="M184" i="10" s="1"/>
  <c r="L186" i="10"/>
  <c r="L184" i="10" s="1"/>
  <c r="P185" i="10"/>
  <c r="O185" i="10"/>
  <c r="O182" i="10"/>
  <c r="N182" i="10"/>
  <c r="M182" i="10"/>
  <c r="L182" i="10"/>
  <c r="J177" i="10"/>
  <c r="J164" i="10" s="1"/>
  <c r="I176" i="10"/>
  <c r="J174" i="10"/>
  <c r="N173" i="10"/>
  <c r="N171" i="10" s="1"/>
  <c r="M173" i="10"/>
  <c r="P173" i="10" s="1"/>
  <c r="L173" i="10"/>
  <c r="L171" i="10" s="1"/>
  <c r="O171" i="10" s="1"/>
  <c r="P172" i="10"/>
  <c r="O172" i="10"/>
  <c r="N170" i="10"/>
  <c r="M170" i="10"/>
  <c r="M168" i="10" s="1"/>
  <c r="L170" i="10"/>
  <c r="L168" i="10" s="1"/>
  <c r="P169" i="10"/>
  <c r="O169" i="10"/>
  <c r="O166" i="10"/>
  <c r="N166" i="10"/>
  <c r="M166" i="10"/>
  <c r="L166" i="10"/>
  <c r="I159" i="10"/>
  <c r="K159" i="10" s="1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M152" i="10" s="1"/>
  <c r="P152" i="10" s="1"/>
  <c r="L154" i="10"/>
  <c r="O154" i="10" s="1"/>
  <c r="P153" i="10"/>
  <c r="O153" i="10"/>
  <c r="O150" i="10"/>
  <c r="N150" i="10"/>
  <c r="M150" i="10"/>
  <c r="P150" i="10" s="1"/>
  <c r="L150" i="10"/>
  <c r="J148" i="10"/>
  <c r="I146" i="10"/>
  <c r="I130" i="10" s="1"/>
  <c r="K130" i="10" s="1"/>
  <c r="I145" i="10"/>
  <c r="K145" i="10" s="1"/>
  <c r="I144" i="10"/>
  <c r="K144" i="10" s="1"/>
  <c r="N140" i="10"/>
  <c r="N138" i="10" s="1"/>
  <c r="M140" i="10"/>
  <c r="L140" i="10"/>
  <c r="L138" i="10" s="1"/>
  <c r="O138" i="10" s="1"/>
  <c r="P139" i="10"/>
  <c r="O139" i="10"/>
  <c r="N137" i="10"/>
  <c r="M137" i="10"/>
  <c r="L137" i="10"/>
  <c r="L135" i="10" s="1"/>
  <c r="O135" i="10" s="1"/>
  <c r="P136" i="10"/>
  <c r="O136" i="10"/>
  <c r="N133" i="10"/>
  <c r="M133" i="10"/>
  <c r="P133" i="10" s="1"/>
  <c r="L133" i="10"/>
  <c r="J130" i="10"/>
  <c r="N127" i="10"/>
  <c r="N125" i="10" s="1"/>
  <c r="M127" i="10"/>
  <c r="P127" i="10" s="1"/>
  <c r="L127" i="10"/>
  <c r="O127" i="10" s="1"/>
  <c r="P126" i="10"/>
  <c r="O126" i="10"/>
  <c r="N124" i="10"/>
  <c r="M124" i="10"/>
  <c r="L124" i="10"/>
  <c r="O124" i="10" s="1"/>
  <c r="P123" i="10"/>
  <c r="O123" i="10"/>
  <c r="P120" i="10"/>
  <c r="O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J98" i="10"/>
  <c r="I98" i="10"/>
  <c r="K98" i="10" s="1"/>
  <c r="N96" i="10"/>
  <c r="N94" i="10" s="1"/>
  <c r="M96" i="10"/>
  <c r="P96" i="10" s="1"/>
  <c r="L96" i="10"/>
  <c r="P95" i="10"/>
  <c r="O95" i="10"/>
  <c r="N93" i="10"/>
  <c r="M93" i="10"/>
  <c r="M91" i="10" s="1"/>
  <c r="L93" i="10"/>
  <c r="L91" i="10" s="1"/>
  <c r="P92" i="10"/>
  <c r="O92" i="10"/>
  <c r="O89" i="10"/>
  <c r="N89" i="10"/>
  <c r="M89" i="10"/>
  <c r="L89" i="10"/>
  <c r="J87" i="10"/>
  <c r="J86" i="10"/>
  <c r="I84" i="10"/>
  <c r="K84" i="10" s="1"/>
  <c r="I83" i="10"/>
  <c r="K83" i="10" s="1"/>
  <c r="I82" i="10"/>
  <c r="I81" i="10"/>
  <c r="K81" i="10" s="1"/>
  <c r="I80" i="10"/>
  <c r="K80" i="10" s="1"/>
  <c r="I79" i="10"/>
  <c r="I78" i="10"/>
  <c r="K78" i="10" s="1"/>
  <c r="J77" i="10"/>
  <c r="J76" i="10"/>
  <c r="N74" i="10"/>
  <c r="N72" i="10" s="1"/>
  <c r="M74" i="10"/>
  <c r="L74" i="10"/>
  <c r="P73" i="10"/>
  <c r="O73" i="10"/>
  <c r="N71" i="10"/>
  <c r="N69" i="10" s="1"/>
  <c r="M71" i="10"/>
  <c r="L71" i="10"/>
  <c r="P70" i="10"/>
  <c r="O70" i="10"/>
  <c r="N67" i="10"/>
  <c r="M67" i="10"/>
  <c r="P67" i="10" s="1"/>
  <c r="L67" i="10"/>
  <c r="J65" i="10"/>
  <c r="J64" i="10"/>
  <c r="N61" i="10"/>
  <c r="N59" i="10" s="1"/>
  <c r="M61" i="10"/>
  <c r="P61" i="10" s="1"/>
  <c r="L61" i="10"/>
  <c r="P60" i="10"/>
  <c r="O60" i="10"/>
  <c r="N58" i="10"/>
  <c r="N56" i="10" s="1"/>
  <c r="M58" i="10"/>
  <c r="M56" i="10" s="1"/>
  <c r="L58" i="10"/>
  <c r="P57" i="10"/>
  <c r="O57" i="10"/>
  <c r="O54" i="10"/>
  <c r="N54" i="10"/>
  <c r="M54" i="10"/>
  <c r="P54" i="10" s="1"/>
  <c r="L54" i="10"/>
  <c r="N49" i="10"/>
  <c r="N47" i="10" s="1"/>
  <c r="M49" i="10"/>
  <c r="L49" i="10"/>
  <c r="L47" i="10" s="1"/>
  <c r="O47" i="10" s="1"/>
  <c r="P48" i="10"/>
  <c r="O48" i="10"/>
  <c r="N46" i="10"/>
  <c r="N44" i="10" s="1"/>
  <c r="M46" i="10"/>
  <c r="L46" i="10"/>
  <c r="L44" i="10" s="1"/>
  <c r="P45" i="10"/>
  <c r="O45" i="10"/>
  <c r="N42" i="10"/>
  <c r="M42" i="10"/>
  <c r="P42" i="10" s="1"/>
  <c r="L42" i="10"/>
  <c r="N36" i="10"/>
  <c r="M36" i="10"/>
  <c r="P36" i="10" s="1"/>
  <c r="N35" i="10"/>
  <c r="N34" i="10" s="1"/>
  <c r="M35" i="10"/>
  <c r="P35" i="10" s="1"/>
  <c r="L35" i="10"/>
  <c r="O35" i="10" s="1"/>
  <c r="P34" i="10"/>
  <c r="M34" i="10"/>
  <c r="P33" i="10"/>
  <c r="N33" i="10"/>
  <c r="N30" i="10" s="1"/>
  <c r="M33" i="10"/>
  <c r="O32" i="10"/>
  <c r="N32" i="10"/>
  <c r="N31" i="10" s="1"/>
  <c r="M32" i="10"/>
  <c r="P32" i="10" s="1"/>
  <c r="L32" i="10"/>
  <c r="M30" i="10"/>
  <c r="P30" i="10" s="1"/>
  <c r="L29" i="10"/>
  <c r="O29" i="10" s="1"/>
  <c r="O25" i="10"/>
  <c r="N25" i="10"/>
  <c r="M25" i="10"/>
  <c r="P25" i="10" s="1"/>
  <c r="L25" i="10"/>
  <c r="P22" i="10"/>
  <c r="N22" i="10"/>
  <c r="M22" i="10"/>
  <c r="L22" i="10"/>
  <c r="O22" i="10" s="1"/>
  <c r="N19" i="10"/>
  <c r="M19" i="10"/>
  <c r="P19" i="10" s="1"/>
  <c r="L15" i="10"/>
  <c r="O15" i="10" s="1"/>
  <c r="O12" i="10"/>
  <c r="N12" i="10"/>
  <c r="M12" i="10"/>
  <c r="P12" i="10" s="1"/>
  <c r="L12" i="10"/>
  <c r="L9" i="10"/>
  <c r="O9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P817" i="9"/>
  <c r="O817" i="9"/>
  <c r="P816" i="9"/>
  <c r="O816" i="9"/>
  <c r="O815" i="9"/>
  <c r="N815" i="9"/>
  <c r="M815" i="9"/>
  <c r="P815" i="9" s="1"/>
  <c r="L815" i="9"/>
  <c r="P810" i="9"/>
  <c r="O810" i="9"/>
  <c r="N810" i="9"/>
  <c r="P809" i="9"/>
  <c r="O809" i="9"/>
  <c r="M808" i="9"/>
  <c r="P808" i="9" s="1"/>
  <c r="L808" i="9"/>
  <c r="O808" i="9" s="1"/>
  <c r="M807" i="9"/>
  <c r="P807" i="9" s="1"/>
  <c r="L807" i="9"/>
  <c r="O807" i="9" s="1"/>
  <c r="P806" i="9"/>
  <c r="N806" i="9"/>
  <c r="M806" i="9"/>
  <c r="L806" i="9"/>
  <c r="O806" i="9" s="1"/>
  <c r="P805" i="9"/>
  <c r="M805" i="9"/>
  <c r="K804" i="9"/>
  <c r="J804" i="9"/>
  <c r="K802" i="9"/>
  <c r="J801" i="9"/>
  <c r="J800" i="9"/>
  <c r="J785" i="9" s="1"/>
  <c r="I800" i="9"/>
  <c r="K800" i="9" s="1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L788" i="9" s="1"/>
  <c r="O788" i="9" s="1"/>
  <c r="P790" i="9"/>
  <c r="O790" i="9"/>
  <c r="N789" i="9"/>
  <c r="M789" i="9"/>
  <c r="P789" i="9" s="1"/>
  <c r="M788" i="9"/>
  <c r="P788" i="9" s="1"/>
  <c r="P787" i="9"/>
  <c r="N787" i="9"/>
  <c r="N786" i="9" s="1"/>
  <c r="M787" i="9"/>
  <c r="L787" i="9"/>
  <c r="O787" i="9" s="1"/>
  <c r="P786" i="9"/>
  <c r="M786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N772" i="9" s="1"/>
  <c r="N770" i="9" s="1"/>
  <c r="P774" i="9"/>
  <c r="O774" i="9"/>
  <c r="O773" i="9"/>
  <c r="N773" i="9"/>
  <c r="M773" i="9"/>
  <c r="P773" i="9" s="1"/>
  <c r="L773" i="9"/>
  <c r="M772" i="9"/>
  <c r="P772" i="9" s="1"/>
  <c r="L772" i="9"/>
  <c r="O772" i="9" s="1"/>
  <c r="N771" i="9"/>
  <c r="M771" i="9"/>
  <c r="P771" i="9" s="1"/>
  <c r="L771" i="9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N756" i="9" s="1"/>
  <c r="N754" i="9" s="1"/>
  <c r="P758" i="9"/>
  <c r="O758" i="9"/>
  <c r="O757" i="9"/>
  <c r="N757" i="9"/>
  <c r="M757" i="9"/>
  <c r="P757" i="9" s="1"/>
  <c r="L757" i="9"/>
  <c r="M756" i="9"/>
  <c r="P756" i="9" s="1"/>
  <c r="L756" i="9"/>
  <c r="O756" i="9" s="1"/>
  <c r="N755" i="9"/>
  <c r="M755" i="9"/>
  <c r="P755" i="9" s="1"/>
  <c r="L755" i="9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N739" i="9" s="1"/>
  <c r="N737" i="9" s="1"/>
  <c r="P741" i="9"/>
  <c r="O741" i="9"/>
  <c r="N740" i="9"/>
  <c r="M740" i="9"/>
  <c r="P740" i="9" s="1"/>
  <c r="L740" i="9"/>
  <c r="O740" i="9" s="1"/>
  <c r="M739" i="9"/>
  <c r="L739" i="9"/>
  <c r="O739" i="9" s="1"/>
  <c r="N738" i="9"/>
  <c r="M738" i="9"/>
  <c r="P738" i="9" s="1"/>
  <c r="L738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P690" i="9"/>
  <c r="N690" i="9"/>
  <c r="N687" i="9" s="1"/>
  <c r="L690" i="9"/>
  <c r="M688" i="9"/>
  <c r="P688" i="9" s="1"/>
  <c r="P687" i="9"/>
  <c r="M687" i="9"/>
  <c r="P686" i="9"/>
  <c r="O686" i="9"/>
  <c r="N686" i="9"/>
  <c r="N685" i="9" s="1"/>
  <c r="M686" i="9"/>
  <c r="L686" i="9"/>
  <c r="P685" i="9"/>
  <c r="M685" i="9"/>
  <c r="J679" i="9"/>
  <c r="J678" i="9"/>
  <c r="I678" i="9"/>
  <c r="K678" i="9" s="1"/>
  <c r="J675" i="9"/>
  <c r="I671" i="9"/>
  <c r="K671" i="9" s="1"/>
  <c r="I670" i="9"/>
  <c r="K670" i="9" s="1"/>
  <c r="J669" i="9"/>
  <c r="I669" i="9"/>
  <c r="P667" i="9"/>
  <c r="O667" i="9"/>
  <c r="P666" i="9"/>
  <c r="O666" i="9"/>
  <c r="P665" i="9"/>
  <c r="O665" i="9"/>
  <c r="N665" i="9"/>
  <c r="M665" i="9"/>
  <c r="L665" i="9"/>
  <c r="P660" i="9"/>
  <c r="N660" i="9"/>
  <c r="L660" i="9"/>
  <c r="P659" i="9"/>
  <c r="O659" i="9"/>
  <c r="P658" i="9"/>
  <c r="N658" i="9"/>
  <c r="M658" i="9"/>
  <c r="N657" i="9"/>
  <c r="M657" i="9"/>
  <c r="P657" i="9" s="1"/>
  <c r="N656" i="9"/>
  <c r="N655" i="9" s="1"/>
  <c r="M656" i="9"/>
  <c r="P656" i="9" s="1"/>
  <c r="L656" i="9"/>
  <c r="O656" i="9" s="1"/>
  <c r="M655" i="9"/>
  <c r="P655" i="9" s="1"/>
  <c r="J654" i="9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L634" i="9"/>
  <c r="L632" i="9" s="1"/>
  <c r="O632" i="9" s="1"/>
  <c r="P633" i="9"/>
  <c r="O633" i="9"/>
  <c r="P632" i="9"/>
  <c r="N632" i="9"/>
  <c r="M632" i="9"/>
  <c r="P631" i="9"/>
  <c r="N631" i="9"/>
  <c r="N629" i="9" s="1"/>
  <c r="M631" i="9"/>
  <c r="P630" i="9"/>
  <c r="O630" i="9"/>
  <c r="N630" i="9"/>
  <c r="M630" i="9"/>
  <c r="M629" i="9" s="1"/>
  <c r="P629" i="9" s="1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K594" i="9" s="1"/>
  <c r="J593" i="9"/>
  <c r="I593" i="9"/>
  <c r="K593" i="9" s="1"/>
  <c r="J592" i="9"/>
  <c r="J583" i="9"/>
  <c r="J582" i="9"/>
  <c r="J576" i="9" s="1"/>
  <c r="J559" i="9" s="1"/>
  <c r="J543" i="9" s="1"/>
  <c r="J577" i="9"/>
  <c r="I577" i="9"/>
  <c r="K577" i="9" s="1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M555" i="9"/>
  <c r="P549" i="9"/>
  <c r="N549" i="9"/>
  <c r="L549" i="9"/>
  <c r="O549" i="9" s="1"/>
  <c r="P548" i="9"/>
  <c r="O548" i="9"/>
  <c r="N547" i="9"/>
  <c r="M547" i="9"/>
  <c r="P547" i="9" s="1"/>
  <c r="N546" i="9"/>
  <c r="N544" i="9" s="1"/>
  <c r="M546" i="9"/>
  <c r="P546" i="9" s="1"/>
  <c r="N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N525" i="9" s="1"/>
  <c r="L528" i="9"/>
  <c r="P527" i="9"/>
  <c r="O527" i="9"/>
  <c r="N526" i="9"/>
  <c r="M526" i="9"/>
  <c r="P526" i="9" s="1"/>
  <c r="M525" i="9"/>
  <c r="P525" i="9" s="1"/>
  <c r="P524" i="9"/>
  <c r="N524" i="9"/>
  <c r="M524" i="9"/>
  <c r="L524" i="9"/>
  <c r="O524" i="9" s="1"/>
  <c r="P523" i="9"/>
  <c r="M523" i="9"/>
  <c r="K517" i="9"/>
  <c r="J517" i="9"/>
  <c r="J501" i="9" s="1"/>
  <c r="K516" i="9"/>
  <c r="P514" i="9"/>
  <c r="O514" i="9"/>
  <c r="P513" i="9"/>
  <c r="O513" i="9"/>
  <c r="N512" i="9"/>
  <c r="M512" i="9"/>
  <c r="P512" i="9" s="1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P504" i="9"/>
  <c r="O504" i="9"/>
  <c r="M504" i="9"/>
  <c r="M502" i="9" s="1"/>
  <c r="P502" i="9" s="1"/>
  <c r="L504" i="9"/>
  <c r="O503" i="9"/>
  <c r="N503" i="9"/>
  <c r="M503" i="9"/>
  <c r="P503" i="9" s="1"/>
  <c r="L503" i="9"/>
  <c r="L502" i="9" s="1"/>
  <c r="O502" i="9" s="1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P472" i="9"/>
  <c r="N472" i="9"/>
  <c r="N469" i="9" s="1"/>
  <c r="L472" i="9"/>
  <c r="P471" i="9"/>
  <c r="O471" i="9"/>
  <c r="P470" i="9"/>
  <c r="N470" i="9"/>
  <c r="M470" i="9"/>
  <c r="P469" i="9"/>
  <c r="M469" i="9"/>
  <c r="M467" i="9" s="1"/>
  <c r="P467" i="9" s="1"/>
  <c r="O468" i="9"/>
  <c r="N468" i="9"/>
  <c r="M468" i="9"/>
  <c r="P468" i="9" s="1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58" i="9"/>
  <c r="P456" i="9"/>
  <c r="L456" i="9"/>
  <c r="P455" i="9"/>
  <c r="O455" i="9"/>
  <c r="N454" i="9"/>
  <c r="M454" i="9"/>
  <c r="P454" i="9" s="1"/>
  <c r="P449" i="9"/>
  <c r="N449" i="9"/>
  <c r="L449" i="9"/>
  <c r="O449" i="9" s="1"/>
  <c r="P448" i="9"/>
  <c r="O448" i="9"/>
  <c r="N447" i="9"/>
  <c r="M447" i="9"/>
  <c r="P447" i="9" s="1"/>
  <c r="P446" i="9"/>
  <c r="N446" i="9"/>
  <c r="N444" i="9" s="1"/>
  <c r="M446" i="9"/>
  <c r="P445" i="9"/>
  <c r="O445" i="9"/>
  <c r="N445" i="9"/>
  <c r="M445" i="9"/>
  <c r="M444" i="9" s="1"/>
  <c r="P444" i="9" s="1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P430" i="9"/>
  <c r="O430" i="9"/>
  <c r="N429" i="9"/>
  <c r="M429" i="9"/>
  <c r="P429" i="9" s="1"/>
  <c r="P424" i="9"/>
  <c r="N424" i="9"/>
  <c r="L424" i="9"/>
  <c r="O424" i="9" s="1"/>
  <c r="P423" i="9"/>
  <c r="O423" i="9"/>
  <c r="P422" i="9"/>
  <c r="N422" i="9"/>
  <c r="M422" i="9"/>
  <c r="N421" i="9"/>
  <c r="N419" i="9" s="1"/>
  <c r="M421" i="9"/>
  <c r="P421" i="9" s="1"/>
  <c r="P420" i="9"/>
  <c r="N420" i="9"/>
  <c r="M420" i="9"/>
  <c r="M419" i="9" s="1"/>
  <c r="L420" i="9"/>
  <c r="O420" i="9" s="1"/>
  <c r="J418" i="9"/>
  <c r="K413" i="9"/>
  <c r="K412" i="9"/>
  <c r="N410" i="9"/>
  <c r="N408" i="9" s="1"/>
  <c r="M410" i="9"/>
  <c r="P410" i="9" s="1"/>
  <c r="L410" i="9"/>
  <c r="L408" i="9" s="1"/>
  <c r="O408" i="9" s="1"/>
  <c r="P409" i="9"/>
  <c r="O409" i="9"/>
  <c r="N407" i="9"/>
  <c r="N405" i="9" s="1"/>
  <c r="M407" i="9"/>
  <c r="M405" i="9" s="1"/>
  <c r="P405" i="9" s="1"/>
  <c r="L407" i="9"/>
  <c r="P406" i="9"/>
  <c r="O406" i="9"/>
  <c r="N403" i="9"/>
  <c r="M403" i="9"/>
  <c r="P403" i="9" s="1"/>
  <c r="L403" i="9"/>
  <c r="O403" i="9" s="1"/>
  <c r="J401" i="9"/>
  <c r="I401" i="9"/>
  <c r="K401" i="9" s="1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P394" i="9" s="1"/>
  <c r="L394" i="9"/>
  <c r="P393" i="9"/>
  <c r="O393" i="9"/>
  <c r="P390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N331" i="9" s="1"/>
  <c r="M333" i="9"/>
  <c r="M331" i="9" s="1"/>
  <c r="L333" i="9"/>
  <c r="P332" i="9"/>
  <c r="O332" i="9"/>
  <c r="P329" i="9"/>
  <c r="N329" i="9"/>
  <c r="M329" i="9"/>
  <c r="L329" i="9"/>
  <c r="O329" i="9" s="1"/>
  <c r="I327" i="9"/>
  <c r="I325" i="9"/>
  <c r="K325" i="9" s="1"/>
  <c r="N323" i="9"/>
  <c r="N321" i="9" s="1"/>
  <c r="M323" i="9"/>
  <c r="L323" i="9"/>
  <c r="L321" i="9" s="1"/>
  <c r="O321" i="9" s="1"/>
  <c r="P322" i="9"/>
  <c r="O322" i="9"/>
  <c r="N320" i="9"/>
  <c r="N318" i="9" s="1"/>
  <c r="M320" i="9"/>
  <c r="L320" i="9"/>
  <c r="P319" i="9"/>
  <c r="O319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O306" i="9" s="1"/>
  <c r="P305" i="9"/>
  <c r="O305" i="9"/>
  <c r="N303" i="9"/>
  <c r="M303" i="9"/>
  <c r="L303" i="9"/>
  <c r="L301" i="9" s="1"/>
  <c r="P302" i="9"/>
  <c r="O302" i="9"/>
  <c r="O299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N285" i="9"/>
  <c r="N283" i="9" s="1"/>
  <c r="M285" i="9"/>
  <c r="P285" i="9" s="1"/>
  <c r="L285" i="9"/>
  <c r="P284" i="9"/>
  <c r="O284" i="9"/>
  <c r="N282" i="9"/>
  <c r="M282" i="9"/>
  <c r="L282" i="9"/>
  <c r="O282" i="9" s="1"/>
  <c r="P281" i="9"/>
  <c r="O281" i="9"/>
  <c r="O278" i="9"/>
  <c r="N278" i="9"/>
  <c r="M278" i="9"/>
  <c r="L278" i="9"/>
  <c r="J276" i="9"/>
  <c r="I271" i="9"/>
  <c r="I260" i="9" s="1"/>
  <c r="K260" i="9" s="1"/>
  <c r="N269" i="9"/>
  <c r="N267" i="9" s="1"/>
  <c r="M269" i="9"/>
  <c r="M267" i="9" s="1"/>
  <c r="P267" i="9" s="1"/>
  <c r="L269" i="9"/>
  <c r="L267" i="9" s="1"/>
  <c r="O267" i="9" s="1"/>
  <c r="P268" i="9"/>
  <c r="O268" i="9"/>
  <c r="N266" i="9"/>
  <c r="N264" i="9" s="1"/>
  <c r="M266" i="9"/>
  <c r="L266" i="9"/>
  <c r="P265" i="9"/>
  <c r="O265" i="9"/>
  <c r="N262" i="9"/>
  <c r="M262" i="9"/>
  <c r="P262" i="9" s="1"/>
  <c r="L262" i="9"/>
  <c r="O262" i="9" s="1"/>
  <c r="J260" i="9"/>
  <c r="K258" i="9"/>
  <c r="K257" i="9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26" i="9" s="1"/>
  <c r="J180" i="9" s="1"/>
  <c r="K236" i="9"/>
  <c r="J236" i="9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P188" i="9"/>
  <c r="O188" i="9"/>
  <c r="N186" i="9"/>
  <c r="N184" i="9" s="1"/>
  <c r="M186" i="9"/>
  <c r="L186" i="9"/>
  <c r="L184" i="9" s="1"/>
  <c r="P185" i="9"/>
  <c r="O185" i="9"/>
  <c r="P182" i="9"/>
  <c r="O182" i="9"/>
  <c r="N182" i="9"/>
  <c r="M182" i="9"/>
  <c r="L182" i="9"/>
  <c r="J177" i="9"/>
  <c r="J164" i="9" s="1"/>
  <c r="I176" i="9"/>
  <c r="J174" i="9"/>
  <c r="N173" i="9"/>
  <c r="N171" i="9" s="1"/>
  <c r="M173" i="9"/>
  <c r="L173" i="9"/>
  <c r="O173" i="9" s="1"/>
  <c r="P172" i="9"/>
  <c r="O172" i="9"/>
  <c r="N170" i="9"/>
  <c r="M170" i="9"/>
  <c r="L170" i="9"/>
  <c r="L168" i="9" s="1"/>
  <c r="P169" i="9"/>
  <c r="O169" i="9"/>
  <c r="P166" i="9"/>
  <c r="O166" i="9"/>
  <c r="N166" i="9"/>
  <c r="M166" i="9"/>
  <c r="L166" i="9"/>
  <c r="I159" i="9"/>
  <c r="K159" i="9" s="1"/>
  <c r="N157" i="9"/>
  <c r="N155" i="9" s="1"/>
  <c r="M157" i="9"/>
  <c r="L157" i="9"/>
  <c r="L155" i="9" s="1"/>
  <c r="O155" i="9" s="1"/>
  <c r="P156" i="9"/>
  <c r="O156" i="9"/>
  <c r="N154" i="9"/>
  <c r="N152" i="9" s="1"/>
  <c r="M154" i="9"/>
  <c r="L154" i="9"/>
  <c r="L152" i="9" s="1"/>
  <c r="O152" i="9" s="1"/>
  <c r="P153" i="9"/>
  <c r="O153" i="9"/>
  <c r="N150" i="9"/>
  <c r="M150" i="9"/>
  <c r="P150" i="9" s="1"/>
  <c r="L150" i="9"/>
  <c r="J148" i="9"/>
  <c r="I146" i="9"/>
  <c r="I130" i="9" s="1"/>
  <c r="K130" i="9" s="1"/>
  <c r="I145" i="9"/>
  <c r="I144" i="9"/>
  <c r="K144" i="9" s="1"/>
  <c r="N140" i="9"/>
  <c r="N138" i="9" s="1"/>
  <c r="M140" i="9"/>
  <c r="L140" i="9"/>
  <c r="P139" i="9"/>
  <c r="O139" i="9"/>
  <c r="N137" i="9"/>
  <c r="M137" i="9"/>
  <c r="M135" i="9" s="1"/>
  <c r="L137" i="9"/>
  <c r="L135" i="9" s="1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L125" i="9" s="1"/>
  <c r="O125" i="9" s="1"/>
  <c r="P126" i="9"/>
  <c r="O126" i="9"/>
  <c r="N124" i="9"/>
  <c r="N122" i="9" s="1"/>
  <c r="M124" i="9"/>
  <c r="L124" i="9"/>
  <c r="L122" i="9" s="1"/>
  <c r="O122" i="9" s="1"/>
  <c r="P123" i="9"/>
  <c r="O123" i="9"/>
  <c r="N120" i="9"/>
  <c r="M120" i="9"/>
  <c r="P120" i="9" s="1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J86" i="9" s="1"/>
  <c r="I98" i="9"/>
  <c r="N96" i="9"/>
  <c r="N94" i="9" s="1"/>
  <c r="M96" i="9"/>
  <c r="P96" i="9" s="1"/>
  <c r="L96" i="9"/>
  <c r="O96" i="9" s="1"/>
  <c r="P95" i="9"/>
  <c r="O95" i="9"/>
  <c r="N93" i="9"/>
  <c r="N91" i="9" s="1"/>
  <c r="M93" i="9"/>
  <c r="M91" i="9" s="1"/>
  <c r="L93" i="9"/>
  <c r="L91" i="9" s="1"/>
  <c r="P92" i="9"/>
  <c r="O92" i="9"/>
  <c r="P89" i="9"/>
  <c r="O89" i="9"/>
  <c r="N89" i="9"/>
  <c r="M89" i="9"/>
  <c r="L89" i="9"/>
  <c r="J87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N74" i="9"/>
  <c r="N72" i="9" s="1"/>
  <c r="M74" i="9"/>
  <c r="M72" i="9" s="1"/>
  <c r="P72" i="9" s="1"/>
  <c r="L74" i="9"/>
  <c r="O74" i="9" s="1"/>
  <c r="P73" i="9"/>
  <c r="O73" i="9"/>
  <c r="N71" i="9"/>
  <c r="N69" i="9" s="1"/>
  <c r="M71" i="9"/>
  <c r="M69" i="9" s="1"/>
  <c r="L71" i="9"/>
  <c r="P70" i="9"/>
  <c r="O70" i="9"/>
  <c r="P67" i="9"/>
  <c r="O67" i="9"/>
  <c r="N67" i="9"/>
  <c r="M67" i="9"/>
  <c r="L67" i="9"/>
  <c r="J64" i="9"/>
  <c r="N61" i="9"/>
  <c r="N59" i="9" s="1"/>
  <c r="M61" i="9"/>
  <c r="L61" i="9"/>
  <c r="L59" i="9" s="1"/>
  <c r="O59" i="9" s="1"/>
  <c r="P60" i="9"/>
  <c r="O60" i="9"/>
  <c r="N58" i="9"/>
  <c r="N56" i="9" s="1"/>
  <c r="M58" i="9"/>
  <c r="L58" i="9"/>
  <c r="L56" i="9" s="1"/>
  <c r="P57" i="9"/>
  <c r="O57" i="9"/>
  <c r="N54" i="9"/>
  <c r="M54" i="9"/>
  <c r="P54" i="9" s="1"/>
  <c r="L54" i="9"/>
  <c r="N49" i="9"/>
  <c r="N47" i="9" s="1"/>
  <c r="M49" i="9"/>
  <c r="P49" i="9" s="1"/>
  <c r="L49" i="9"/>
  <c r="O49" i="9" s="1"/>
  <c r="P48" i="9"/>
  <c r="O48" i="9"/>
  <c r="N46" i="9"/>
  <c r="M46" i="9"/>
  <c r="M44" i="9" s="1"/>
  <c r="L46" i="9"/>
  <c r="P45" i="9"/>
  <c r="O45" i="9"/>
  <c r="P42" i="9"/>
  <c r="O42" i="9"/>
  <c r="N42" i="9"/>
  <c r="M42" i="9"/>
  <c r="L42" i="9"/>
  <c r="N36" i="9"/>
  <c r="M36" i="9"/>
  <c r="P36" i="9" s="1"/>
  <c r="P35" i="9"/>
  <c r="N35" i="9"/>
  <c r="N34" i="9" s="1"/>
  <c r="M35" i="9"/>
  <c r="L35" i="9"/>
  <c r="O35" i="9" s="1"/>
  <c r="P34" i="9"/>
  <c r="M34" i="9"/>
  <c r="P33" i="9"/>
  <c r="N33" i="9"/>
  <c r="N30" i="9" s="1"/>
  <c r="M33" i="9"/>
  <c r="O32" i="9"/>
  <c r="N32" i="9"/>
  <c r="M32" i="9"/>
  <c r="P32" i="9" s="1"/>
  <c r="L32" i="9"/>
  <c r="M31" i="9"/>
  <c r="P31" i="9" s="1"/>
  <c r="M30" i="9"/>
  <c r="P30" i="9" s="1"/>
  <c r="L29" i="9"/>
  <c r="O29" i="9" s="1"/>
  <c r="O25" i="9"/>
  <c r="N25" i="9"/>
  <c r="M25" i="9"/>
  <c r="M15" i="9" s="1"/>
  <c r="L25" i="9"/>
  <c r="P22" i="9"/>
  <c r="N22" i="9"/>
  <c r="M22" i="9"/>
  <c r="L22" i="9"/>
  <c r="O22" i="9" s="1"/>
  <c r="M19" i="9"/>
  <c r="L19" i="9"/>
  <c r="O19" i="9" s="1"/>
  <c r="P15" i="9"/>
  <c r="O15" i="9"/>
  <c r="L15" i="9"/>
  <c r="M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P817" i="8"/>
  <c r="O817" i="8"/>
  <c r="P816" i="8"/>
  <c r="O816" i="8"/>
  <c r="O815" i="8"/>
  <c r="N815" i="8"/>
  <c r="M815" i="8"/>
  <c r="P815" i="8" s="1"/>
  <c r="L815" i="8"/>
  <c r="P810" i="8"/>
  <c r="O810" i="8"/>
  <c r="N810" i="8"/>
  <c r="P809" i="8"/>
  <c r="O809" i="8"/>
  <c r="O808" i="8"/>
  <c r="M808" i="8"/>
  <c r="P808" i="8" s="1"/>
  <c r="L808" i="8"/>
  <c r="P807" i="8"/>
  <c r="M807" i="8"/>
  <c r="L807" i="8"/>
  <c r="O806" i="8"/>
  <c r="N806" i="8"/>
  <c r="M806" i="8"/>
  <c r="P806" i="8" s="1"/>
  <c r="L806" i="8"/>
  <c r="P805" i="8"/>
  <c r="M805" i="8"/>
  <c r="K804" i="8"/>
  <c r="J804" i="8"/>
  <c r="K802" i="8"/>
  <c r="J801" i="8"/>
  <c r="J800" i="8"/>
  <c r="I800" i="8"/>
  <c r="K800" i="8" s="1"/>
  <c r="P798" i="8"/>
  <c r="O798" i="8"/>
  <c r="P797" i="8"/>
  <c r="O797" i="8"/>
  <c r="P796" i="8"/>
  <c r="N796" i="8"/>
  <c r="M796" i="8"/>
  <c r="L796" i="8"/>
  <c r="O796" i="8" s="1"/>
  <c r="P791" i="8"/>
  <c r="N791" i="8"/>
  <c r="L791" i="8"/>
  <c r="P790" i="8"/>
  <c r="O790" i="8"/>
  <c r="N789" i="8"/>
  <c r="M789" i="8"/>
  <c r="P789" i="8" s="1"/>
  <c r="P788" i="8"/>
  <c r="N788" i="8"/>
  <c r="N786" i="8" s="1"/>
  <c r="M788" i="8"/>
  <c r="O787" i="8"/>
  <c r="N787" i="8"/>
  <c r="M787" i="8"/>
  <c r="P787" i="8" s="1"/>
  <c r="L787" i="8"/>
  <c r="J785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2" i="8" s="1"/>
  <c r="P774" i="8"/>
  <c r="O774" i="8"/>
  <c r="P773" i="8"/>
  <c r="N773" i="8"/>
  <c r="M773" i="8"/>
  <c r="L773" i="8"/>
  <c r="O773" i="8" s="1"/>
  <c r="O772" i="8"/>
  <c r="M772" i="8"/>
  <c r="L772" i="8"/>
  <c r="P771" i="8"/>
  <c r="N771" i="8"/>
  <c r="N770" i="8" s="1"/>
  <c r="M771" i="8"/>
  <c r="L771" i="8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6" i="8" s="1"/>
  <c r="P758" i="8"/>
  <c r="O758" i="8"/>
  <c r="P757" i="8"/>
  <c r="N757" i="8"/>
  <c r="M757" i="8"/>
  <c r="L757" i="8"/>
  <c r="O757" i="8" s="1"/>
  <c r="O756" i="8"/>
  <c r="M756" i="8"/>
  <c r="L756" i="8"/>
  <c r="P755" i="8"/>
  <c r="N755" i="8"/>
  <c r="M755" i="8"/>
  <c r="L755" i="8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39" i="8" s="1"/>
  <c r="N737" i="8" s="1"/>
  <c r="P741" i="8"/>
  <c r="O741" i="8"/>
  <c r="P740" i="8"/>
  <c r="N740" i="8"/>
  <c r="M740" i="8"/>
  <c r="L740" i="8"/>
  <c r="O740" i="8" s="1"/>
  <c r="O739" i="8"/>
  <c r="M739" i="8"/>
  <c r="L739" i="8"/>
  <c r="P738" i="8"/>
  <c r="N738" i="8"/>
  <c r="M738" i="8"/>
  <c r="L738" i="8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P690" i="8"/>
  <c r="N690" i="8"/>
  <c r="N688" i="8" s="1"/>
  <c r="L690" i="8"/>
  <c r="L688" i="8" s="1"/>
  <c r="O688" i="8" s="1"/>
  <c r="M688" i="8"/>
  <c r="P688" i="8" s="1"/>
  <c r="P687" i="8"/>
  <c r="N687" i="8"/>
  <c r="M687" i="8"/>
  <c r="O686" i="8"/>
  <c r="N686" i="8"/>
  <c r="M686" i="8"/>
  <c r="P686" i="8" s="1"/>
  <c r="L686" i="8"/>
  <c r="P685" i="8"/>
  <c r="N685" i="8"/>
  <c r="M685" i="8"/>
  <c r="J679" i="8"/>
  <c r="J678" i="8"/>
  <c r="I678" i="8"/>
  <c r="K678" i="8" s="1"/>
  <c r="J675" i="8"/>
  <c r="J669" i="8" s="1"/>
  <c r="J654" i="8" s="1"/>
  <c r="I671" i="8"/>
  <c r="K671" i="8" s="1"/>
  <c r="I670" i="8"/>
  <c r="K670" i="8" s="1"/>
  <c r="I669" i="8"/>
  <c r="P667" i="8"/>
  <c r="O667" i="8"/>
  <c r="P666" i="8"/>
  <c r="O666" i="8"/>
  <c r="O665" i="8"/>
  <c r="N665" i="8"/>
  <c r="M665" i="8"/>
  <c r="P665" i="8" s="1"/>
  <c r="L665" i="8"/>
  <c r="P660" i="8"/>
  <c r="N660" i="8"/>
  <c r="N657" i="8" s="1"/>
  <c r="L660" i="8"/>
  <c r="O660" i="8" s="1"/>
  <c r="P659" i="8"/>
  <c r="O659" i="8"/>
  <c r="P658" i="8"/>
  <c r="N658" i="8"/>
  <c r="M658" i="8"/>
  <c r="M657" i="8"/>
  <c r="P657" i="8" s="1"/>
  <c r="P656" i="8"/>
  <c r="N656" i="8"/>
  <c r="N655" i="8" s="1"/>
  <c r="M656" i="8"/>
  <c r="L656" i="8"/>
  <c r="M655" i="8"/>
  <c r="P655" i="8" s="1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L634" i="8"/>
  <c r="O634" i="8" s="1"/>
  <c r="P633" i="8"/>
  <c r="O633" i="8"/>
  <c r="P632" i="8"/>
  <c r="N632" i="8"/>
  <c r="M632" i="8"/>
  <c r="L632" i="8"/>
  <c r="O632" i="8" s="1"/>
  <c r="N631" i="8"/>
  <c r="M631" i="8"/>
  <c r="P631" i="8" s="1"/>
  <c r="P630" i="8"/>
  <c r="N630" i="8"/>
  <c r="N629" i="8" s="1"/>
  <c r="M630" i="8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4" i="8"/>
  <c r="I594" i="8"/>
  <c r="K594" i="8" s="1"/>
  <c r="J593" i="8"/>
  <c r="I593" i="8"/>
  <c r="I592" i="8" s="1"/>
  <c r="K592" i="8" s="1"/>
  <c r="J592" i="8"/>
  <c r="J583" i="8"/>
  <c r="J577" i="8" s="1"/>
  <c r="J582" i="8"/>
  <c r="J576" i="8" s="1"/>
  <c r="J559" i="8" s="1"/>
  <c r="J543" i="8" s="1"/>
  <c r="I577" i="8"/>
  <c r="K577" i="8" s="1"/>
  <c r="I576" i="8"/>
  <c r="I559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P555" i="8"/>
  <c r="N555" i="8"/>
  <c r="N545" i="8" s="1"/>
  <c r="M555" i="8"/>
  <c r="P549" i="8"/>
  <c r="N549" i="8"/>
  <c r="L549" i="8"/>
  <c r="L547" i="8" s="1"/>
  <c r="O547" i="8" s="1"/>
  <c r="P548" i="8"/>
  <c r="O548" i="8"/>
  <c r="N547" i="8"/>
  <c r="M547" i="8"/>
  <c r="P547" i="8" s="1"/>
  <c r="P546" i="8"/>
  <c r="N546" i="8"/>
  <c r="M546" i="8"/>
  <c r="O545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O535" i="8" s="1"/>
  <c r="P534" i="8"/>
  <c r="O534" i="8"/>
  <c r="P533" i="8"/>
  <c r="N533" i="8"/>
  <c r="M533" i="8"/>
  <c r="P528" i="8"/>
  <c r="N528" i="8"/>
  <c r="L528" i="8"/>
  <c r="P527" i="8"/>
  <c r="O527" i="8"/>
  <c r="P526" i="8"/>
  <c r="N526" i="8"/>
  <c r="M526" i="8"/>
  <c r="P525" i="8"/>
  <c r="N525" i="8"/>
  <c r="M525" i="8"/>
  <c r="O524" i="8"/>
  <c r="N524" i="8"/>
  <c r="N523" i="8" s="1"/>
  <c r="M524" i="8"/>
  <c r="P524" i="8" s="1"/>
  <c r="L524" i="8"/>
  <c r="P523" i="8"/>
  <c r="M523" i="8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O505" i="8"/>
  <c r="N505" i="8"/>
  <c r="M505" i="8"/>
  <c r="P505" i="8" s="1"/>
  <c r="L505" i="8"/>
  <c r="P504" i="8"/>
  <c r="N504" i="8"/>
  <c r="M504" i="8"/>
  <c r="L504" i="8"/>
  <c r="O504" i="8" s="1"/>
  <c r="O503" i="8"/>
  <c r="N503" i="8"/>
  <c r="M503" i="8"/>
  <c r="L503" i="8"/>
  <c r="N502" i="8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P477" i="8"/>
  <c r="N477" i="8"/>
  <c r="M477" i="8"/>
  <c r="L477" i="8"/>
  <c r="O477" i="8" s="1"/>
  <c r="P472" i="8"/>
  <c r="N472" i="8"/>
  <c r="N469" i="8" s="1"/>
  <c r="L472" i="8"/>
  <c r="L470" i="8" s="1"/>
  <c r="P471" i="8"/>
  <c r="O471" i="8"/>
  <c r="N470" i="8"/>
  <c r="M470" i="8"/>
  <c r="P470" i="8" s="1"/>
  <c r="M469" i="8"/>
  <c r="P469" i="8" s="1"/>
  <c r="O468" i="8"/>
  <c r="N468" i="8"/>
  <c r="M468" i="8"/>
  <c r="L468" i="8"/>
  <c r="N467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58" i="8"/>
  <c r="P456" i="8"/>
  <c r="L456" i="8"/>
  <c r="P455" i="8"/>
  <c r="O455" i="8"/>
  <c r="N454" i="8"/>
  <c r="M454" i="8"/>
  <c r="P454" i="8" s="1"/>
  <c r="P449" i="8"/>
  <c r="N449" i="8"/>
  <c r="L449" i="8"/>
  <c r="L447" i="8" s="1"/>
  <c r="P448" i="8"/>
  <c r="O448" i="8"/>
  <c r="P447" i="8"/>
  <c r="N447" i="8"/>
  <c r="M447" i="8"/>
  <c r="M446" i="8"/>
  <c r="P446" i="8" s="1"/>
  <c r="P445" i="8"/>
  <c r="N445" i="8"/>
  <c r="M445" i="8"/>
  <c r="M444" i="8" s="1"/>
  <c r="P444" i="8" s="1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I435" i="8"/>
  <c r="K435" i="8" s="1"/>
  <c r="J434" i="8"/>
  <c r="P431" i="8"/>
  <c r="L431" i="8"/>
  <c r="P430" i="8"/>
  <c r="O430" i="8"/>
  <c r="P429" i="8"/>
  <c r="N429" i="8"/>
  <c r="M429" i="8"/>
  <c r="P424" i="8"/>
  <c r="N424" i="8"/>
  <c r="L424" i="8"/>
  <c r="L422" i="8" s="1"/>
  <c r="O422" i="8" s="1"/>
  <c r="P423" i="8"/>
  <c r="O423" i="8"/>
  <c r="P422" i="8"/>
  <c r="N422" i="8"/>
  <c r="M422" i="8"/>
  <c r="N421" i="8"/>
  <c r="M421" i="8"/>
  <c r="P421" i="8" s="1"/>
  <c r="P420" i="8"/>
  <c r="N420" i="8"/>
  <c r="M420" i="8"/>
  <c r="L420" i="8"/>
  <c r="O420" i="8" s="1"/>
  <c r="M419" i="8"/>
  <c r="J418" i="8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P407" i="8" s="1"/>
  <c r="L407" i="8"/>
  <c r="O407" i="8" s="1"/>
  <c r="P406" i="8"/>
  <c r="O406" i="8"/>
  <c r="P403" i="8"/>
  <c r="N403" i="8"/>
  <c r="M403" i="8"/>
  <c r="L403" i="8"/>
  <c r="K401" i="8"/>
  <c r="J401" i="8"/>
  <c r="I401" i="8"/>
  <c r="K400" i="8"/>
  <c r="K399" i="8"/>
  <c r="N397" i="8"/>
  <c r="N395" i="8" s="1"/>
  <c r="M397" i="8"/>
  <c r="L397" i="8"/>
  <c r="O397" i="8" s="1"/>
  <c r="P396" i="8"/>
  <c r="O396" i="8"/>
  <c r="N394" i="8"/>
  <c r="M394" i="8"/>
  <c r="L394" i="8"/>
  <c r="L392" i="8" s="1"/>
  <c r="O392" i="8" s="1"/>
  <c r="P393" i="8"/>
  <c r="O393" i="8"/>
  <c r="P390" i="8"/>
  <c r="N390" i="8"/>
  <c r="M390" i="8"/>
  <c r="L390" i="8"/>
  <c r="O390" i="8" s="1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M350" i="8"/>
  <c r="L350" i="8"/>
  <c r="L348" i="8" s="1"/>
  <c r="P349" i="8"/>
  <c r="O349" i="8"/>
  <c r="P346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M336" i="8"/>
  <c r="M334" i="8" s="1"/>
  <c r="P334" i="8" s="1"/>
  <c r="L336" i="8"/>
  <c r="O336" i="8" s="1"/>
  <c r="P335" i="8"/>
  <c r="O335" i="8"/>
  <c r="N333" i="8"/>
  <c r="N331" i="8" s="1"/>
  <c r="M333" i="8"/>
  <c r="M331" i="8" s="1"/>
  <c r="L333" i="8"/>
  <c r="L331" i="8" s="1"/>
  <c r="P332" i="8"/>
  <c r="O332" i="8"/>
  <c r="N329" i="8"/>
  <c r="M329" i="8"/>
  <c r="L329" i="8"/>
  <c r="O329" i="8" s="1"/>
  <c r="I327" i="8"/>
  <c r="I325" i="8"/>
  <c r="I314" i="8" s="1"/>
  <c r="K314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L320" i="8"/>
  <c r="O320" i="8" s="1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L304" i="8" s="1"/>
  <c r="O304" i="8" s="1"/>
  <c r="P305" i="8"/>
  <c r="O305" i="8"/>
  <c r="N303" i="8"/>
  <c r="N301" i="8" s="1"/>
  <c r="M303" i="8"/>
  <c r="P303" i="8" s="1"/>
  <c r="L303" i="8"/>
  <c r="O303" i="8" s="1"/>
  <c r="P302" i="8"/>
  <c r="O302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K275" i="8" s="1"/>
  <c r="I287" i="8"/>
  <c r="I276" i="8" s="1"/>
  <c r="K276" i="8" s="1"/>
  <c r="N285" i="8"/>
  <c r="N283" i="8" s="1"/>
  <c r="M285" i="8"/>
  <c r="P285" i="8" s="1"/>
  <c r="L285" i="8"/>
  <c r="P284" i="8"/>
  <c r="O284" i="8"/>
  <c r="N282" i="8"/>
  <c r="M282" i="8"/>
  <c r="L282" i="8"/>
  <c r="O282" i="8" s="1"/>
  <c r="P281" i="8"/>
  <c r="O281" i="8"/>
  <c r="P278" i="8"/>
  <c r="O278" i="8"/>
  <c r="N278" i="8"/>
  <c r="M278" i="8"/>
  <c r="L278" i="8"/>
  <c r="J276" i="8"/>
  <c r="I271" i="8"/>
  <c r="N269" i="8"/>
  <c r="N267" i="8" s="1"/>
  <c r="M269" i="8"/>
  <c r="L269" i="8"/>
  <c r="O269" i="8" s="1"/>
  <c r="P268" i="8"/>
  <c r="O268" i="8"/>
  <c r="N266" i="8"/>
  <c r="M266" i="8"/>
  <c r="M264" i="8" s="1"/>
  <c r="P264" i="8" s="1"/>
  <c r="L266" i="8"/>
  <c r="L264" i="8" s="1"/>
  <c r="P265" i="8"/>
  <c r="O265" i="8"/>
  <c r="O262" i="8"/>
  <c r="N262" i="8"/>
  <c r="M262" i="8"/>
  <c r="L262" i="8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I225" i="8"/>
  <c r="K225" i="8" s="1"/>
  <c r="I224" i="8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P189" i="8" s="1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P182" i="8"/>
  <c r="N182" i="8"/>
  <c r="M182" i="8"/>
  <c r="L182" i="8"/>
  <c r="O182" i="8" s="1"/>
  <c r="J177" i="8"/>
  <c r="I176" i="8"/>
  <c r="K176" i="8" s="1"/>
  <c r="J174" i="8"/>
  <c r="N173" i="8"/>
  <c r="N171" i="8" s="1"/>
  <c r="M173" i="8"/>
  <c r="P173" i="8" s="1"/>
  <c r="L173" i="8"/>
  <c r="O173" i="8" s="1"/>
  <c r="P172" i="8"/>
  <c r="O172" i="8"/>
  <c r="N170" i="8"/>
  <c r="M170" i="8"/>
  <c r="L170" i="8"/>
  <c r="L168" i="8" s="1"/>
  <c r="P169" i="8"/>
  <c r="O169" i="8"/>
  <c r="P166" i="8"/>
  <c r="N166" i="8"/>
  <c r="M166" i="8"/>
  <c r="L166" i="8"/>
  <c r="O166" i="8" s="1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M154" i="8"/>
  <c r="M152" i="8" s="1"/>
  <c r="P152" i="8" s="1"/>
  <c r="L154" i="8"/>
  <c r="L152" i="8" s="1"/>
  <c r="O152" i="8" s="1"/>
  <c r="P153" i="8"/>
  <c r="O153" i="8"/>
  <c r="O150" i="8"/>
  <c r="N150" i="8"/>
  <c r="M150" i="8"/>
  <c r="L150" i="8"/>
  <c r="J148" i="8"/>
  <c r="I146" i="8"/>
  <c r="I145" i="8"/>
  <c r="I144" i="8"/>
  <c r="K144" i="8" s="1"/>
  <c r="N140" i="8"/>
  <c r="N138" i="8" s="1"/>
  <c r="M140" i="8"/>
  <c r="L140" i="8"/>
  <c r="O140" i="8" s="1"/>
  <c r="P139" i="8"/>
  <c r="O139" i="8"/>
  <c r="N137" i="8"/>
  <c r="M137" i="8"/>
  <c r="P137" i="8" s="1"/>
  <c r="L137" i="8"/>
  <c r="P136" i="8"/>
  <c r="O136" i="8"/>
  <c r="P133" i="8"/>
  <c r="N133" i="8"/>
  <c r="M133" i="8"/>
  <c r="L133" i="8"/>
  <c r="J130" i="8"/>
  <c r="N127" i="8"/>
  <c r="N125" i="8" s="1"/>
  <c r="M127" i="8"/>
  <c r="L127" i="8"/>
  <c r="L125" i="8" s="1"/>
  <c r="O125" i="8" s="1"/>
  <c r="P126" i="8"/>
  <c r="O126" i="8"/>
  <c r="N124" i="8"/>
  <c r="N122" i="8" s="1"/>
  <c r="M124" i="8"/>
  <c r="M122" i="8" s="1"/>
  <c r="P122" i="8" s="1"/>
  <c r="L124" i="8"/>
  <c r="L122" i="8" s="1"/>
  <c r="O122" i="8" s="1"/>
  <c r="P123" i="8"/>
  <c r="O123" i="8"/>
  <c r="O120" i="8"/>
  <c r="N120" i="8"/>
  <c r="M120" i="8"/>
  <c r="P120" i="8" s="1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J98" i="8"/>
  <c r="J86" i="8" s="1"/>
  <c r="I98" i="8"/>
  <c r="K98" i="8" s="1"/>
  <c r="N96" i="8"/>
  <c r="N94" i="8" s="1"/>
  <c r="M96" i="8"/>
  <c r="P96" i="8" s="1"/>
  <c r="L96" i="8"/>
  <c r="P95" i="8"/>
  <c r="O95" i="8"/>
  <c r="N93" i="8"/>
  <c r="M93" i="8"/>
  <c r="M91" i="8" s="1"/>
  <c r="L93" i="8"/>
  <c r="P92" i="8"/>
  <c r="O92" i="8"/>
  <c r="N89" i="8"/>
  <c r="M89" i="8"/>
  <c r="L89" i="8"/>
  <c r="O89" i="8" s="1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J77" i="8"/>
  <c r="J76" i="8"/>
  <c r="J64" i="8" s="1"/>
  <c r="N74" i="8"/>
  <c r="N72" i="8" s="1"/>
  <c r="M74" i="8"/>
  <c r="P74" i="8" s="1"/>
  <c r="L74" i="8"/>
  <c r="O74" i="8" s="1"/>
  <c r="P73" i="8"/>
  <c r="O73" i="8"/>
  <c r="N71" i="8"/>
  <c r="N69" i="8" s="1"/>
  <c r="M71" i="8"/>
  <c r="P71" i="8" s="1"/>
  <c r="L71" i="8"/>
  <c r="O71" i="8" s="1"/>
  <c r="P70" i="8"/>
  <c r="O70" i="8"/>
  <c r="N67" i="8"/>
  <c r="M67" i="8"/>
  <c r="L67" i="8"/>
  <c r="O67" i="8" s="1"/>
  <c r="J65" i="8"/>
  <c r="N61" i="8"/>
  <c r="N59" i="8" s="1"/>
  <c r="M61" i="8"/>
  <c r="L61" i="8"/>
  <c r="L59" i="8" s="1"/>
  <c r="P60" i="8"/>
  <c r="O60" i="8"/>
  <c r="N58" i="8"/>
  <c r="N56" i="8" s="1"/>
  <c r="M58" i="8"/>
  <c r="L58" i="8"/>
  <c r="P57" i="8"/>
  <c r="O57" i="8"/>
  <c r="P54" i="8"/>
  <c r="O54" i="8"/>
  <c r="N54" i="8"/>
  <c r="M54" i="8"/>
  <c r="L54" i="8"/>
  <c r="N49" i="8"/>
  <c r="N47" i="8" s="1"/>
  <c r="M49" i="8"/>
  <c r="L49" i="8"/>
  <c r="O49" i="8" s="1"/>
  <c r="P48" i="8"/>
  <c r="O48" i="8"/>
  <c r="N46" i="8"/>
  <c r="M46" i="8"/>
  <c r="L46" i="8"/>
  <c r="L44" i="8" s="1"/>
  <c r="P45" i="8"/>
  <c r="O45" i="8"/>
  <c r="N42" i="8"/>
  <c r="M42" i="8"/>
  <c r="L42" i="8"/>
  <c r="O42" i="8" s="1"/>
  <c r="P36" i="8"/>
  <c r="N36" i="8"/>
  <c r="M36" i="8"/>
  <c r="P35" i="8"/>
  <c r="O35" i="8"/>
  <c r="N35" i="8"/>
  <c r="N15" i="8" s="1"/>
  <c r="M35" i="8"/>
  <c r="L35" i="8"/>
  <c r="M34" i="8"/>
  <c r="P34" i="8" s="1"/>
  <c r="N33" i="8"/>
  <c r="N30" i="8" s="1"/>
  <c r="M33" i="8"/>
  <c r="N32" i="8"/>
  <c r="M32" i="8"/>
  <c r="P32" i="8" s="1"/>
  <c r="L32" i="8"/>
  <c r="N31" i="8"/>
  <c r="N25" i="8"/>
  <c r="M25" i="8"/>
  <c r="P25" i="8" s="1"/>
  <c r="L25" i="8"/>
  <c r="P22" i="8"/>
  <c r="O22" i="8"/>
  <c r="N22" i="8"/>
  <c r="M22" i="8"/>
  <c r="L22" i="8"/>
  <c r="M19" i="8"/>
  <c r="P19" i="8" s="1"/>
  <c r="M12" i="8"/>
  <c r="P12" i="8" s="1"/>
  <c r="L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M808" i="7"/>
  <c r="P808" i="7" s="1"/>
  <c r="L808" i="7"/>
  <c r="O808" i="7" s="1"/>
  <c r="M807" i="7"/>
  <c r="L807" i="7"/>
  <c r="O807" i="7" s="1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8" i="7" s="1"/>
  <c r="O788" i="7" s="1"/>
  <c r="P790" i="7"/>
  <c r="O790" i="7"/>
  <c r="N789" i="7"/>
  <c r="M789" i="7"/>
  <c r="P789" i="7" s="1"/>
  <c r="M788" i="7"/>
  <c r="N787" i="7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O740" i="7"/>
  <c r="N740" i="7"/>
  <c r="M740" i="7"/>
  <c r="P740" i="7" s="1"/>
  <c r="L740" i="7"/>
  <c r="N739" i="7"/>
  <c r="N737" i="7" s="1"/>
  <c r="M739" i="7"/>
  <c r="P739" i="7" s="1"/>
  <c r="L739" i="7"/>
  <c r="O739" i="7" s="1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N685" i="7" s="1"/>
  <c r="L690" i="7"/>
  <c r="N688" i="7"/>
  <c r="M688" i="7"/>
  <c r="P688" i="7" s="1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P667" i="7"/>
  <c r="O667" i="7"/>
  <c r="P666" i="7"/>
  <c r="O666" i="7"/>
  <c r="P665" i="7"/>
  <c r="N665" i="7"/>
  <c r="M665" i="7"/>
  <c r="L665" i="7"/>
  <c r="O665" i="7" s="1"/>
  <c r="N664" i="7"/>
  <c r="N660" i="7" s="1"/>
  <c r="P660" i="7"/>
  <c r="L660" i="7"/>
  <c r="L658" i="7" s="1"/>
  <c r="P659" i="7"/>
  <c r="O659" i="7"/>
  <c r="P658" i="7"/>
  <c r="M658" i="7"/>
  <c r="P657" i="7"/>
  <c r="M657" i="7"/>
  <c r="P656" i="7"/>
  <c r="O656" i="7"/>
  <c r="N656" i="7"/>
  <c r="M656" i="7"/>
  <c r="M655" i="7" s="1"/>
  <c r="P655" i="7" s="1"/>
  <c r="L656" i="7"/>
  <c r="J654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P634" i="7"/>
  <c r="N634" i="7"/>
  <c r="N631" i="7" s="1"/>
  <c r="N629" i="7" s="1"/>
  <c r="L634" i="7"/>
  <c r="P633" i="7"/>
  <c r="O633" i="7"/>
  <c r="N632" i="7"/>
  <c r="M632" i="7"/>
  <c r="P632" i="7" s="1"/>
  <c r="M631" i="7"/>
  <c r="P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J593" i="7" s="1"/>
  <c r="J592" i="7" s="1"/>
  <c r="I594" i="7"/>
  <c r="K594" i="7" s="1"/>
  <c r="I593" i="7"/>
  <c r="J583" i="7"/>
  <c r="J582" i="7"/>
  <c r="J577" i="7"/>
  <c r="I577" i="7"/>
  <c r="J576" i="7"/>
  <c r="I576" i="7"/>
  <c r="J569" i="7"/>
  <c r="I569" i="7"/>
  <c r="J568" i="7"/>
  <c r="I568" i="7"/>
  <c r="K568" i="7" s="1"/>
  <c r="J561" i="7"/>
  <c r="I561" i="7"/>
  <c r="J560" i="7"/>
  <c r="I560" i="7"/>
  <c r="K560" i="7" s="1"/>
  <c r="J559" i="7"/>
  <c r="P557" i="7"/>
  <c r="L557" i="7"/>
  <c r="O557" i="7" s="1"/>
  <c r="P556" i="7"/>
  <c r="O556" i="7"/>
  <c r="N555" i="7"/>
  <c r="N545" i="7" s="1"/>
  <c r="M555" i="7"/>
  <c r="P555" i="7" s="1"/>
  <c r="N553" i="7"/>
  <c r="N549" i="7" s="1"/>
  <c r="P549" i="7"/>
  <c r="L549" i="7"/>
  <c r="P548" i="7"/>
  <c r="O548" i="7"/>
  <c r="M547" i="7"/>
  <c r="P547" i="7" s="1"/>
  <c r="P546" i="7"/>
  <c r="M546" i="7"/>
  <c r="P545" i="7"/>
  <c r="O545" i="7"/>
  <c r="M545" i="7"/>
  <c r="M544" i="7" s="1"/>
  <c r="P544" i="7" s="1"/>
  <c r="L545" i="7"/>
  <c r="I542" i="7"/>
  <c r="K542" i="7" s="1"/>
  <c r="I541" i="7"/>
  <c r="K541" i="7" s="1"/>
  <c r="I540" i="7"/>
  <c r="I539" i="7"/>
  <c r="K539" i="7" s="1"/>
  <c r="I538" i="7"/>
  <c r="K538" i="7" s="1"/>
  <c r="I537" i="7"/>
  <c r="P535" i="7"/>
  <c r="L535" i="7"/>
  <c r="L533" i="7" s="1"/>
  <c r="O533" i="7" s="1"/>
  <c r="P534" i="7"/>
  <c r="O534" i="7"/>
  <c r="P533" i="7"/>
  <c r="N533" i="7"/>
  <c r="M533" i="7"/>
  <c r="P528" i="7"/>
  <c r="N528" i="7"/>
  <c r="L528" i="7"/>
  <c r="L526" i="7" s="1"/>
  <c r="O526" i="7" s="1"/>
  <c r="P527" i="7"/>
  <c r="O527" i="7"/>
  <c r="N526" i="7"/>
  <c r="M526" i="7"/>
  <c r="P526" i="7" s="1"/>
  <c r="N525" i="7"/>
  <c r="M525" i="7"/>
  <c r="P525" i="7" s="1"/>
  <c r="N524" i="7"/>
  <c r="M524" i="7"/>
  <c r="L524" i="7"/>
  <c r="O524" i="7" s="1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P506" i="7"/>
  <c r="O506" i="7"/>
  <c r="O505" i="7"/>
  <c r="M505" i="7"/>
  <c r="P505" i="7" s="1"/>
  <c r="L505" i="7"/>
  <c r="M504" i="7"/>
  <c r="L504" i="7"/>
  <c r="O504" i="7" s="1"/>
  <c r="O503" i="7"/>
  <c r="N503" i="7"/>
  <c r="M503" i="7"/>
  <c r="P503" i="7" s="1"/>
  <c r="L503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6" i="7"/>
  <c r="P472" i="7"/>
  <c r="N472" i="7"/>
  <c r="L472" i="7"/>
  <c r="P471" i="7"/>
  <c r="O471" i="7"/>
  <c r="M470" i="7"/>
  <c r="P470" i="7" s="1"/>
  <c r="N469" i="7"/>
  <c r="N467" i="7" s="1"/>
  <c r="M469" i="7"/>
  <c r="P469" i="7" s="1"/>
  <c r="N468" i="7"/>
  <c r="M468" i="7"/>
  <c r="M467" i="7" s="1"/>
  <c r="P467" i="7" s="1"/>
  <c r="L468" i="7"/>
  <c r="O468" i="7" s="1"/>
  <c r="J466" i="7"/>
  <c r="I466" i="7"/>
  <c r="K466" i="7" s="1"/>
  <c r="J465" i="7"/>
  <c r="I465" i="7"/>
  <c r="K465" i="7" s="1"/>
  <c r="I464" i="7"/>
  <c r="I463" i="7"/>
  <c r="I462" i="7"/>
  <c r="I443" i="7" s="1"/>
  <c r="K443" i="7" s="1"/>
  <c r="I460" i="7"/>
  <c r="K460" i="7" s="1"/>
  <c r="K458" i="7"/>
  <c r="P456" i="7"/>
  <c r="L456" i="7"/>
  <c r="O456" i="7" s="1"/>
  <c r="P455" i="7"/>
  <c r="O455" i="7"/>
  <c r="P454" i="7"/>
  <c r="N454" i="7"/>
  <c r="M454" i="7"/>
  <c r="L454" i="7"/>
  <c r="O454" i="7" s="1"/>
  <c r="P449" i="7"/>
  <c r="N449" i="7"/>
  <c r="L449" i="7"/>
  <c r="P448" i="7"/>
  <c r="O448" i="7"/>
  <c r="N447" i="7"/>
  <c r="M447" i="7"/>
  <c r="P447" i="7" s="1"/>
  <c r="N446" i="7"/>
  <c r="M446" i="7"/>
  <c r="P446" i="7" s="1"/>
  <c r="N445" i="7"/>
  <c r="M445" i="7"/>
  <c r="L445" i="7"/>
  <c r="O445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J434" i="7"/>
  <c r="P431" i="7"/>
  <c r="L431" i="7"/>
  <c r="O431" i="7" s="1"/>
  <c r="P430" i="7"/>
  <c r="O430" i="7"/>
  <c r="P429" i="7"/>
  <c r="N429" i="7"/>
  <c r="M429" i="7"/>
  <c r="P424" i="7"/>
  <c r="N424" i="7"/>
  <c r="L424" i="7"/>
  <c r="L422" i="7" s="1"/>
  <c r="O422" i="7" s="1"/>
  <c r="P423" i="7"/>
  <c r="O423" i="7"/>
  <c r="N422" i="7"/>
  <c r="M422" i="7"/>
  <c r="P422" i="7" s="1"/>
  <c r="N421" i="7"/>
  <c r="M421" i="7"/>
  <c r="P421" i="7" s="1"/>
  <c r="N420" i="7"/>
  <c r="M420" i="7"/>
  <c r="L420" i="7"/>
  <c r="O420" i="7" s="1"/>
  <c r="J418" i="7"/>
  <c r="K413" i="7"/>
  <c r="K412" i="7"/>
  <c r="N410" i="7"/>
  <c r="N408" i="7" s="1"/>
  <c r="M410" i="7"/>
  <c r="L410" i="7"/>
  <c r="P409" i="7"/>
  <c r="O409" i="7"/>
  <c r="N407" i="7"/>
  <c r="N405" i="7" s="1"/>
  <c r="M407" i="7"/>
  <c r="L407" i="7"/>
  <c r="P406" i="7"/>
  <c r="O406" i="7"/>
  <c r="O403" i="7"/>
  <c r="N403" i="7"/>
  <c r="M403" i="7"/>
  <c r="P403" i="7" s="1"/>
  <c r="L403" i="7"/>
  <c r="K401" i="7"/>
  <c r="J401" i="7"/>
  <c r="I401" i="7"/>
  <c r="K400" i="7"/>
  <c r="K399" i="7"/>
  <c r="N397" i="7"/>
  <c r="N395" i="7" s="1"/>
  <c r="M397" i="7"/>
  <c r="P397" i="7" s="1"/>
  <c r="L397" i="7"/>
  <c r="P396" i="7"/>
  <c r="O396" i="7"/>
  <c r="N394" i="7"/>
  <c r="M394" i="7"/>
  <c r="P394" i="7" s="1"/>
  <c r="L394" i="7"/>
  <c r="L392" i="7" s="1"/>
  <c r="O392" i="7" s="1"/>
  <c r="P393" i="7"/>
  <c r="O393" i="7"/>
  <c r="N390" i="7"/>
  <c r="M390" i="7"/>
  <c r="L390" i="7"/>
  <c r="O390" i="7" s="1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P352" i="7"/>
  <c r="O352" i="7"/>
  <c r="N350" i="7"/>
  <c r="N348" i="7" s="1"/>
  <c r="M350" i="7"/>
  <c r="M348" i="7" s="1"/>
  <c r="L350" i="7"/>
  <c r="L348" i="7" s="1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M333" i="7"/>
  <c r="L333" i="7"/>
  <c r="P332" i="7"/>
  <c r="O332" i="7"/>
  <c r="N329" i="7"/>
  <c r="M329" i="7"/>
  <c r="P329" i="7" s="1"/>
  <c r="L329" i="7"/>
  <c r="O329" i="7" s="1"/>
  <c r="I327" i="7"/>
  <c r="I325" i="7"/>
  <c r="N323" i="7"/>
  <c r="N321" i="7" s="1"/>
  <c r="M323" i="7"/>
  <c r="M321" i="7" s="1"/>
  <c r="P321" i="7" s="1"/>
  <c r="L323" i="7"/>
  <c r="O323" i="7" s="1"/>
  <c r="P322" i="7"/>
  <c r="O322" i="7"/>
  <c r="N320" i="7"/>
  <c r="N318" i="7" s="1"/>
  <c r="M320" i="7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P305" i="7"/>
  <c r="O305" i="7"/>
  <c r="N303" i="7"/>
  <c r="N301" i="7" s="1"/>
  <c r="M303" i="7"/>
  <c r="L303" i="7"/>
  <c r="L301" i="7" s="1"/>
  <c r="O301" i="7" s="1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K275" i="7" s="1"/>
  <c r="I287" i="7"/>
  <c r="K287" i="7" s="1"/>
  <c r="N285" i="7"/>
  <c r="N283" i="7" s="1"/>
  <c r="M285" i="7"/>
  <c r="P285" i="7" s="1"/>
  <c r="L285" i="7"/>
  <c r="P284" i="7"/>
  <c r="O284" i="7"/>
  <c r="N282" i="7"/>
  <c r="M282" i="7"/>
  <c r="L282" i="7"/>
  <c r="P281" i="7"/>
  <c r="O281" i="7"/>
  <c r="O278" i="7"/>
  <c r="N278" i="7"/>
  <c r="M278" i="7"/>
  <c r="L278" i="7"/>
  <c r="J276" i="7"/>
  <c r="I271" i="7"/>
  <c r="K271" i="7" s="1"/>
  <c r="N269" i="7"/>
  <c r="M269" i="7"/>
  <c r="L269" i="7"/>
  <c r="O269" i="7" s="1"/>
  <c r="P268" i="7"/>
  <c r="O268" i="7"/>
  <c r="N266" i="7"/>
  <c r="N264" i="7" s="1"/>
  <c r="M266" i="7"/>
  <c r="L266" i="7"/>
  <c r="P265" i="7"/>
  <c r="O265" i="7"/>
  <c r="P262" i="7"/>
  <c r="N262" i="7"/>
  <c r="M262" i="7"/>
  <c r="L262" i="7"/>
  <c r="J260" i="7"/>
  <c r="K258" i="7"/>
  <c r="K257" i="7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L187" i="7" s="1"/>
  <c r="O187" i="7" s="1"/>
  <c r="P188" i="7"/>
  <c r="O188" i="7"/>
  <c r="N186" i="7"/>
  <c r="N184" i="7" s="1"/>
  <c r="M186" i="7"/>
  <c r="L186" i="7"/>
  <c r="P185" i="7"/>
  <c r="O185" i="7"/>
  <c r="P182" i="7"/>
  <c r="N182" i="7"/>
  <c r="M182" i="7"/>
  <c r="L182" i="7"/>
  <c r="J177" i="7"/>
  <c r="I176" i="7"/>
  <c r="I174" i="7" s="1"/>
  <c r="J174" i="7"/>
  <c r="N173" i="7"/>
  <c r="N171" i="7" s="1"/>
  <c r="M173" i="7"/>
  <c r="L173" i="7"/>
  <c r="O173" i="7" s="1"/>
  <c r="P172" i="7"/>
  <c r="O172" i="7"/>
  <c r="N170" i="7"/>
  <c r="M170" i="7"/>
  <c r="L170" i="7"/>
  <c r="L168" i="7" s="1"/>
  <c r="P169" i="7"/>
  <c r="O169" i="7"/>
  <c r="P166" i="7"/>
  <c r="N166" i="7"/>
  <c r="M166" i="7"/>
  <c r="L166" i="7"/>
  <c r="O166" i="7" s="1"/>
  <c r="J164" i="7"/>
  <c r="I159" i="7"/>
  <c r="N157" i="7"/>
  <c r="N155" i="7" s="1"/>
  <c r="M157" i="7"/>
  <c r="M155" i="7" s="1"/>
  <c r="P155" i="7" s="1"/>
  <c r="L157" i="7"/>
  <c r="O157" i="7" s="1"/>
  <c r="P156" i="7"/>
  <c r="O156" i="7"/>
  <c r="N154" i="7"/>
  <c r="N152" i="7" s="1"/>
  <c r="M154" i="7"/>
  <c r="M152" i="7" s="1"/>
  <c r="P152" i="7" s="1"/>
  <c r="L154" i="7"/>
  <c r="P153" i="7"/>
  <c r="O153" i="7"/>
  <c r="N150" i="7"/>
  <c r="M150" i="7"/>
  <c r="L150" i="7"/>
  <c r="O150" i="7" s="1"/>
  <c r="J148" i="7"/>
  <c r="I146" i="7"/>
  <c r="I145" i="7"/>
  <c r="I143" i="7" s="1"/>
  <c r="I144" i="7"/>
  <c r="N140" i="7"/>
  <c r="N138" i="7" s="1"/>
  <c r="M140" i="7"/>
  <c r="P140" i="7" s="1"/>
  <c r="L140" i="7"/>
  <c r="O140" i="7" s="1"/>
  <c r="P139" i="7"/>
  <c r="O139" i="7"/>
  <c r="N137" i="7"/>
  <c r="N135" i="7" s="1"/>
  <c r="M137" i="7"/>
  <c r="L137" i="7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P126" i="7"/>
  <c r="O126" i="7"/>
  <c r="N124" i="7"/>
  <c r="M124" i="7"/>
  <c r="M122" i="7" s="1"/>
  <c r="P122" i="7" s="1"/>
  <c r="L124" i="7"/>
  <c r="O124" i="7" s="1"/>
  <c r="P123" i="7"/>
  <c r="O123" i="7"/>
  <c r="P120" i="7"/>
  <c r="O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K99" i="7" s="1"/>
  <c r="J98" i="7"/>
  <c r="J86" i="7" s="1"/>
  <c r="I98" i="7"/>
  <c r="I86" i="7" s="1"/>
  <c r="K86" i="7" s="1"/>
  <c r="N96" i="7"/>
  <c r="N94" i="7" s="1"/>
  <c r="M96" i="7"/>
  <c r="L96" i="7"/>
  <c r="O96" i="7" s="1"/>
  <c r="P95" i="7"/>
  <c r="O95" i="7"/>
  <c r="N93" i="7"/>
  <c r="M93" i="7"/>
  <c r="M91" i="7" s="1"/>
  <c r="L93" i="7"/>
  <c r="P92" i="7"/>
  <c r="O92" i="7"/>
  <c r="N89" i="7"/>
  <c r="M89" i="7"/>
  <c r="L89" i="7"/>
  <c r="O89" i="7" s="1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M71" i="7"/>
  <c r="L71" i="7"/>
  <c r="P70" i="7"/>
  <c r="O70" i="7"/>
  <c r="P67" i="7"/>
  <c r="N67" i="7"/>
  <c r="M67" i="7"/>
  <c r="L67" i="7"/>
  <c r="O67" i="7" s="1"/>
  <c r="J65" i="7"/>
  <c r="N61" i="7"/>
  <c r="N59" i="7" s="1"/>
  <c r="M61" i="7"/>
  <c r="L61" i="7"/>
  <c r="O61" i="7" s="1"/>
  <c r="P60" i="7"/>
  <c r="O60" i="7"/>
  <c r="N58" i="7"/>
  <c r="N56" i="7" s="1"/>
  <c r="M58" i="7"/>
  <c r="L58" i="7"/>
  <c r="L56" i="7" s="1"/>
  <c r="P57" i="7"/>
  <c r="O57" i="7"/>
  <c r="P54" i="7"/>
  <c r="O54" i="7"/>
  <c r="N54" i="7"/>
  <c r="M54" i="7"/>
  <c r="L54" i="7"/>
  <c r="N49" i="7"/>
  <c r="N47" i="7" s="1"/>
  <c r="M49" i="7"/>
  <c r="L49" i="7"/>
  <c r="L47" i="7" s="1"/>
  <c r="O47" i="7" s="1"/>
  <c r="P48" i="7"/>
  <c r="O48" i="7"/>
  <c r="N46" i="7"/>
  <c r="M46" i="7"/>
  <c r="M44" i="7" s="1"/>
  <c r="L46" i="7"/>
  <c r="L44" i="7" s="1"/>
  <c r="P45" i="7"/>
  <c r="O45" i="7"/>
  <c r="N42" i="7"/>
  <c r="M42" i="7"/>
  <c r="P42" i="7" s="1"/>
  <c r="L42" i="7"/>
  <c r="O42" i="7" s="1"/>
  <c r="P36" i="7"/>
  <c r="N36" i="7"/>
  <c r="M36" i="7"/>
  <c r="O35" i="7"/>
  <c r="N35" i="7"/>
  <c r="M35" i="7"/>
  <c r="P35" i="7" s="1"/>
  <c r="L35" i="7"/>
  <c r="P34" i="7"/>
  <c r="N34" i="7"/>
  <c r="M34" i="7"/>
  <c r="N33" i="7"/>
  <c r="N30" i="7" s="1"/>
  <c r="M33" i="7"/>
  <c r="N32" i="7"/>
  <c r="M32" i="7"/>
  <c r="P32" i="7" s="1"/>
  <c r="L32" i="7"/>
  <c r="N29" i="7"/>
  <c r="N28" i="7" s="1"/>
  <c r="M29" i="7"/>
  <c r="P29" i="7" s="1"/>
  <c r="N25" i="7"/>
  <c r="M25" i="7"/>
  <c r="M15" i="7" s="1"/>
  <c r="L25" i="7"/>
  <c r="P22" i="7"/>
  <c r="O22" i="7"/>
  <c r="N22" i="7"/>
  <c r="M22" i="7"/>
  <c r="L22" i="7"/>
  <c r="M19" i="7"/>
  <c r="P19" i="7" s="1"/>
  <c r="L19" i="7"/>
  <c r="O19" i="7" s="1"/>
  <c r="N15" i="7"/>
  <c r="N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O808" i="6"/>
  <c r="M808" i="6"/>
  <c r="P808" i="6" s="1"/>
  <c r="L808" i="6"/>
  <c r="M807" i="6"/>
  <c r="P807" i="6" s="1"/>
  <c r="L807" i="6"/>
  <c r="N806" i="6"/>
  <c r="M806" i="6"/>
  <c r="P806" i="6" s="1"/>
  <c r="L806" i="6"/>
  <c r="O806" i="6" s="1"/>
  <c r="P805" i="6"/>
  <c r="M805" i="6"/>
  <c r="K804" i="6"/>
  <c r="J804" i="6"/>
  <c r="K802" i="6"/>
  <c r="J801" i="6"/>
  <c r="J800" i="6"/>
  <c r="J785" i="6" s="1"/>
  <c r="I800" i="6"/>
  <c r="K800" i="6" s="1"/>
  <c r="P798" i="6"/>
  <c r="O798" i="6"/>
  <c r="P797" i="6"/>
  <c r="O797" i="6"/>
  <c r="P796" i="6"/>
  <c r="O796" i="6"/>
  <c r="N796" i="6"/>
  <c r="M796" i="6"/>
  <c r="L796" i="6"/>
  <c r="P791" i="6"/>
  <c r="N791" i="6"/>
  <c r="L791" i="6"/>
  <c r="L788" i="6" s="1"/>
  <c r="P790" i="6"/>
  <c r="O790" i="6"/>
  <c r="N789" i="6"/>
  <c r="M789" i="6"/>
  <c r="P789" i="6" s="1"/>
  <c r="N788" i="6"/>
  <c r="M788" i="6"/>
  <c r="P788" i="6" s="1"/>
  <c r="N787" i="6"/>
  <c r="N786" i="6" s="1"/>
  <c r="M787" i="6"/>
  <c r="P787" i="6" s="1"/>
  <c r="L787" i="6"/>
  <c r="O787" i="6" s="1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2" i="6" s="1"/>
  <c r="P774" i="6"/>
  <c r="O774" i="6"/>
  <c r="P773" i="6"/>
  <c r="O773" i="6"/>
  <c r="N773" i="6"/>
  <c r="M773" i="6"/>
  <c r="L773" i="6"/>
  <c r="O772" i="6"/>
  <c r="M772" i="6"/>
  <c r="L772" i="6"/>
  <c r="N771" i="6"/>
  <c r="M771" i="6"/>
  <c r="P771" i="6" s="1"/>
  <c r="L771" i="6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6" i="6" s="1"/>
  <c r="P758" i="6"/>
  <c r="O758" i="6"/>
  <c r="P757" i="6"/>
  <c r="O757" i="6"/>
  <c r="N757" i="6"/>
  <c r="M757" i="6"/>
  <c r="L757" i="6"/>
  <c r="O756" i="6"/>
  <c r="M756" i="6"/>
  <c r="L756" i="6"/>
  <c r="N755" i="6"/>
  <c r="N754" i="6" s="1"/>
  <c r="M755" i="6"/>
  <c r="P755" i="6" s="1"/>
  <c r="L755" i="6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39" i="6" s="1"/>
  <c r="P741" i="6"/>
  <c r="O741" i="6"/>
  <c r="P740" i="6"/>
  <c r="O740" i="6"/>
  <c r="N740" i="6"/>
  <c r="M740" i="6"/>
  <c r="L740" i="6"/>
  <c r="O739" i="6"/>
  <c r="M739" i="6"/>
  <c r="L739" i="6"/>
  <c r="N738" i="6"/>
  <c r="N737" i="6" s="1"/>
  <c r="M738" i="6"/>
  <c r="P738" i="6" s="1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P690" i="6"/>
  <c r="N690" i="6"/>
  <c r="N688" i="6" s="1"/>
  <c r="L690" i="6"/>
  <c r="L688" i="6" s="1"/>
  <c r="M688" i="6"/>
  <c r="P688" i="6" s="1"/>
  <c r="N687" i="6"/>
  <c r="M687" i="6"/>
  <c r="P687" i="6" s="1"/>
  <c r="O686" i="6"/>
  <c r="N686" i="6"/>
  <c r="N685" i="6" s="1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4" i="6" s="1"/>
  <c r="P667" i="6"/>
  <c r="O667" i="6"/>
  <c r="P666" i="6"/>
  <c r="O666" i="6"/>
  <c r="N665" i="6"/>
  <c r="M665" i="6"/>
  <c r="P665" i="6" s="1"/>
  <c r="L665" i="6"/>
  <c r="O665" i="6" s="1"/>
  <c r="P660" i="6"/>
  <c r="N660" i="6"/>
  <c r="L660" i="6"/>
  <c r="O660" i="6" s="1"/>
  <c r="P659" i="6"/>
  <c r="O659" i="6"/>
  <c r="P658" i="6"/>
  <c r="N658" i="6"/>
  <c r="M658" i="6"/>
  <c r="N657" i="6"/>
  <c r="M657" i="6"/>
  <c r="P657" i="6" s="1"/>
  <c r="P656" i="6"/>
  <c r="N656" i="6"/>
  <c r="N655" i="6" s="1"/>
  <c r="M656" i="6"/>
  <c r="L656" i="6"/>
  <c r="O656" i="6" s="1"/>
  <c r="M655" i="6"/>
  <c r="P655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P634" i="6"/>
  <c r="N634" i="6"/>
  <c r="L634" i="6"/>
  <c r="L632" i="6" s="1"/>
  <c r="O632" i="6" s="1"/>
  <c r="P633" i="6"/>
  <c r="O633" i="6"/>
  <c r="N632" i="6"/>
  <c r="M632" i="6"/>
  <c r="P632" i="6" s="1"/>
  <c r="M631" i="6"/>
  <c r="P631" i="6" s="1"/>
  <c r="P630" i="6"/>
  <c r="N630" i="6"/>
  <c r="M630" i="6"/>
  <c r="M629" i="6" s="1"/>
  <c r="P629" i="6" s="1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I592" i="6" s="1"/>
  <c r="K592" i="6" s="1"/>
  <c r="J583" i="6"/>
  <c r="J582" i="6"/>
  <c r="J576" i="6" s="1"/>
  <c r="J559" i="6" s="1"/>
  <c r="J543" i="6" s="1"/>
  <c r="J577" i="6"/>
  <c r="I577" i="6"/>
  <c r="K577" i="6" s="1"/>
  <c r="I576" i="6"/>
  <c r="K576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P555" i="6"/>
  <c r="N555" i="6"/>
  <c r="M555" i="6"/>
  <c r="P549" i="6"/>
  <c r="N549" i="6"/>
  <c r="L549" i="6"/>
  <c r="O549" i="6" s="1"/>
  <c r="P548" i="6"/>
  <c r="O548" i="6"/>
  <c r="N547" i="6"/>
  <c r="M547" i="6"/>
  <c r="P547" i="6" s="1"/>
  <c r="P546" i="6"/>
  <c r="N546" i="6"/>
  <c r="N544" i="6" s="1"/>
  <c r="M546" i="6"/>
  <c r="O545" i="6"/>
  <c r="N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K522" i="6" s="1"/>
  <c r="P535" i="6"/>
  <c r="L535" i="6"/>
  <c r="L533" i="6" s="1"/>
  <c r="O533" i="6" s="1"/>
  <c r="P534" i="6"/>
  <c r="O534" i="6"/>
  <c r="P533" i="6"/>
  <c r="N533" i="6"/>
  <c r="M533" i="6"/>
  <c r="P528" i="6"/>
  <c r="N528" i="6"/>
  <c r="L528" i="6"/>
  <c r="P527" i="6"/>
  <c r="O527" i="6"/>
  <c r="N526" i="6"/>
  <c r="M526" i="6"/>
  <c r="P526" i="6" s="1"/>
  <c r="N525" i="6"/>
  <c r="M525" i="6"/>
  <c r="P525" i="6" s="1"/>
  <c r="N524" i="6"/>
  <c r="N523" i="6" s="1"/>
  <c r="M524" i="6"/>
  <c r="P524" i="6" s="1"/>
  <c r="L524" i="6"/>
  <c r="O524" i="6" s="1"/>
  <c r="P523" i="6"/>
  <c r="M523" i="6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4" i="6" s="1"/>
  <c r="N502" i="6" s="1"/>
  <c r="P506" i="6"/>
  <c r="O506" i="6"/>
  <c r="O505" i="6"/>
  <c r="N505" i="6"/>
  <c r="M505" i="6"/>
  <c r="P505" i="6" s="1"/>
  <c r="L505" i="6"/>
  <c r="M504" i="6"/>
  <c r="M502" i="6" s="1"/>
  <c r="L504" i="6"/>
  <c r="O504" i="6" s="1"/>
  <c r="O503" i="6"/>
  <c r="N503" i="6"/>
  <c r="M503" i="6"/>
  <c r="P503" i="6" s="1"/>
  <c r="L503" i="6"/>
  <c r="L502" i="6" s="1"/>
  <c r="O502" i="6" s="1"/>
  <c r="P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P472" i="6"/>
  <c r="N472" i="6"/>
  <c r="N469" i="6" s="1"/>
  <c r="N467" i="6" s="1"/>
  <c r="L472" i="6"/>
  <c r="P471" i="6"/>
  <c r="O471" i="6"/>
  <c r="N470" i="6"/>
  <c r="M470" i="6"/>
  <c r="P470" i="6" s="1"/>
  <c r="M469" i="6"/>
  <c r="M467" i="6" s="1"/>
  <c r="P468" i="6"/>
  <c r="O468" i="6"/>
  <c r="N468" i="6"/>
  <c r="M468" i="6"/>
  <c r="L468" i="6"/>
  <c r="P467" i="6"/>
  <c r="J466" i="6"/>
  <c r="I466" i="6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P455" i="6"/>
  <c r="O455" i="6"/>
  <c r="N454" i="6"/>
  <c r="M454" i="6"/>
  <c r="P454" i="6" s="1"/>
  <c r="P449" i="6"/>
  <c r="N449" i="6"/>
  <c r="N447" i="6" s="1"/>
  <c r="L449" i="6"/>
  <c r="O449" i="6" s="1"/>
  <c r="P448" i="6"/>
  <c r="O448" i="6"/>
  <c r="M447" i="6"/>
  <c r="P447" i="6" s="1"/>
  <c r="N446" i="6"/>
  <c r="N444" i="6" s="1"/>
  <c r="M446" i="6"/>
  <c r="P446" i="6" s="1"/>
  <c r="N445" i="6"/>
  <c r="M445" i="6"/>
  <c r="L445" i="6"/>
  <c r="O445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J434" i="6"/>
  <c r="P431" i="6"/>
  <c r="L431" i="6"/>
  <c r="P430" i="6"/>
  <c r="O430" i="6"/>
  <c r="P429" i="6"/>
  <c r="N429" i="6"/>
  <c r="M429" i="6"/>
  <c r="P424" i="6"/>
  <c r="N424" i="6"/>
  <c r="N421" i="6" s="1"/>
  <c r="N419" i="6" s="1"/>
  <c r="L424" i="6"/>
  <c r="L422" i="6" s="1"/>
  <c r="P423" i="6"/>
  <c r="O423" i="6"/>
  <c r="N422" i="6"/>
  <c r="M422" i="6"/>
  <c r="P422" i="6" s="1"/>
  <c r="M421" i="6"/>
  <c r="P421" i="6" s="1"/>
  <c r="N420" i="6"/>
  <c r="M420" i="6"/>
  <c r="L420" i="6"/>
  <c r="O420" i="6" s="1"/>
  <c r="J418" i="6"/>
  <c r="K413" i="6"/>
  <c r="K412" i="6"/>
  <c r="N410" i="6"/>
  <c r="N408" i="6" s="1"/>
  <c r="M410" i="6"/>
  <c r="P410" i="6" s="1"/>
  <c r="L410" i="6"/>
  <c r="L408" i="6" s="1"/>
  <c r="O408" i="6" s="1"/>
  <c r="P409" i="6"/>
  <c r="O409" i="6"/>
  <c r="N407" i="6"/>
  <c r="N405" i="6" s="1"/>
  <c r="M407" i="6"/>
  <c r="P407" i="6" s="1"/>
  <c r="L407" i="6"/>
  <c r="O407" i="6" s="1"/>
  <c r="P406" i="6"/>
  <c r="O406" i="6"/>
  <c r="P403" i="6"/>
  <c r="N403" i="6"/>
  <c r="M403" i="6"/>
  <c r="L403" i="6"/>
  <c r="O403" i="6" s="1"/>
  <c r="J401" i="6"/>
  <c r="I401" i="6"/>
  <c r="K401" i="6" s="1"/>
  <c r="K400" i="6"/>
  <c r="K399" i="6"/>
  <c r="N397" i="6"/>
  <c r="N395" i="6" s="1"/>
  <c r="M397" i="6"/>
  <c r="L397" i="6"/>
  <c r="P396" i="6"/>
  <c r="O396" i="6"/>
  <c r="N394" i="6"/>
  <c r="N392" i="6" s="1"/>
  <c r="M394" i="6"/>
  <c r="L394" i="6"/>
  <c r="P393" i="6"/>
  <c r="O393" i="6"/>
  <c r="P390" i="6"/>
  <c r="N390" i="6"/>
  <c r="M390" i="6"/>
  <c r="L390" i="6"/>
  <c r="O390" i="6" s="1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L336" i="6"/>
  <c r="O336" i="6" s="1"/>
  <c r="P335" i="6"/>
  <c r="O335" i="6"/>
  <c r="N333" i="6"/>
  <c r="M333" i="6"/>
  <c r="M331" i="6" s="1"/>
  <c r="L333" i="6"/>
  <c r="P332" i="6"/>
  <c r="O332" i="6"/>
  <c r="N329" i="6"/>
  <c r="M329" i="6"/>
  <c r="L329" i="6"/>
  <c r="O329" i="6" s="1"/>
  <c r="I327" i="6"/>
  <c r="I325" i="6"/>
  <c r="K325" i="6" s="1"/>
  <c r="N323" i="6"/>
  <c r="N321" i="6" s="1"/>
  <c r="M323" i="6"/>
  <c r="P323" i="6" s="1"/>
  <c r="L323" i="6"/>
  <c r="L321" i="6" s="1"/>
  <c r="O321" i="6" s="1"/>
  <c r="P322" i="6"/>
  <c r="O322" i="6"/>
  <c r="N320" i="6"/>
  <c r="M320" i="6"/>
  <c r="P320" i="6" s="1"/>
  <c r="L320" i="6"/>
  <c r="L318" i="6" s="1"/>
  <c r="O318" i="6" s="1"/>
  <c r="P319" i="6"/>
  <c r="O319" i="6"/>
  <c r="N316" i="6"/>
  <c r="M316" i="6"/>
  <c r="P316" i="6" s="1"/>
  <c r="L316" i="6"/>
  <c r="O316" i="6" s="1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O306" i="6" s="1"/>
  <c r="P305" i="6"/>
  <c r="O305" i="6"/>
  <c r="N303" i="6"/>
  <c r="M303" i="6"/>
  <c r="L303" i="6"/>
  <c r="L301" i="6" s="1"/>
  <c r="O301" i="6" s="1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K287" i="6" s="1"/>
  <c r="N285" i="6"/>
  <c r="N283" i="6" s="1"/>
  <c r="M285" i="6"/>
  <c r="P285" i="6" s="1"/>
  <c r="L285" i="6"/>
  <c r="O285" i="6" s="1"/>
  <c r="P284" i="6"/>
  <c r="O284" i="6"/>
  <c r="N282" i="6"/>
  <c r="N280" i="6" s="1"/>
  <c r="M282" i="6"/>
  <c r="L282" i="6"/>
  <c r="O282" i="6" s="1"/>
  <c r="P281" i="6"/>
  <c r="O281" i="6"/>
  <c r="N278" i="6"/>
  <c r="M278" i="6"/>
  <c r="P278" i="6" s="1"/>
  <c r="L278" i="6"/>
  <c r="O278" i="6" s="1"/>
  <c r="J276" i="6"/>
  <c r="I271" i="6"/>
  <c r="K271" i="6" s="1"/>
  <c r="N269" i="6"/>
  <c r="N267" i="6" s="1"/>
  <c r="M269" i="6"/>
  <c r="L269" i="6"/>
  <c r="O269" i="6" s="1"/>
  <c r="P268" i="6"/>
  <c r="O268" i="6"/>
  <c r="N266" i="6"/>
  <c r="N264" i="6" s="1"/>
  <c r="M266" i="6"/>
  <c r="P266" i="6" s="1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L253" i="6"/>
  <c r="L252" i="6"/>
  <c r="L251" i="6"/>
  <c r="L250" i="6"/>
  <c r="P249" i="6"/>
  <c r="N249" i="6"/>
  <c r="J248" i="6"/>
  <c r="J226" i="6" s="1"/>
  <c r="J180" i="6" s="1"/>
  <c r="K247" i="6"/>
  <c r="K246" i="6"/>
  <c r="I244" i="6"/>
  <c r="I237" i="6" s="1"/>
  <c r="K237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I224" i="6"/>
  <c r="I216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P188" i="6"/>
  <c r="O188" i="6"/>
  <c r="N186" i="6"/>
  <c r="N184" i="6" s="1"/>
  <c r="M186" i="6"/>
  <c r="M184" i="6" s="1"/>
  <c r="L186" i="6"/>
  <c r="P185" i="6"/>
  <c r="O185" i="6"/>
  <c r="O182" i="6"/>
  <c r="N182" i="6"/>
  <c r="M182" i="6"/>
  <c r="P182" i="6" s="1"/>
  <c r="L182" i="6"/>
  <c r="J177" i="6"/>
  <c r="I176" i="6"/>
  <c r="I174" i="6" s="1"/>
  <c r="J174" i="6"/>
  <c r="N173" i="6"/>
  <c r="N171" i="6" s="1"/>
  <c r="M173" i="6"/>
  <c r="L173" i="6"/>
  <c r="L171" i="6" s="1"/>
  <c r="O171" i="6" s="1"/>
  <c r="P172" i="6"/>
  <c r="O172" i="6"/>
  <c r="N170" i="6"/>
  <c r="N168" i="6" s="1"/>
  <c r="M170" i="6"/>
  <c r="M168" i="6" s="1"/>
  <c r="L170" i="6"/>
  <c r="P169" i="6"/>
  <c r="O169" i="6"/>
  <c r="O166" i="6"/>
  <c r="N166" i="6"/>
  <c r="M166" i="6"/>
  <c r="P166" i="6" s="1"/>
  <c r="L166" i="6"/>
  <c r="J164" i="6"/>
  <c r="I159" i="6"/>
  <c r="N157" i="6"/>
  <c r="N155" i="6" s="1"/>
  <c r="M157" i="6"/>
  <c r="P157" i="6" s="1"/>
  <c r="L157" i="6"/>
  <c r="O157" i="6" s="1"/>
  <c r="P156" i="6"/>
  <c r="O156" i="6"/>
  <c r="N154" i="6"/>
  <c r="N152" i="6" s="1"/>
  <c r="M154" i="6"/>
  <c r="P154" i="6" s="1"/>
  <c r="L154" i="6"/>
  <c r="P153" i="6"/>
  <c r="O153" i="6"/>
  <c r="O150" i="6"/>
  <c r="N150" i="6"/>
  <c r="M150" i="6"/>
  <c r="P150" i="6" s="1"/>
  <c r="L150" i="6"/>
  <c r="J148" i="6"/>
  <c r="I146" i="6"/>
  <c r="K146" i="6" s="1"/>
  <c r="I145" i="6"/>
  <c r="I144" i="6"/>
  <c r="K144" i="6" s="1"/>
  <c r="N140" i="6"/>
  <c r="N138" i="6" s="1"/>
  <c r="M140" i="6"/>
  <c r="P140" i="6" s="1"/>
  <c r="L140" i="6"/>
  <c r="L138" i="6" s="1"/>
  <c r="O138" i="6" s="1"/>
  <c r="P139" i="6"/>
  <c r="O139" i="6"/>
  <c r="N137" i="6"/>
  <c r="N135" i="6" s="1"/>
  <c r="M137" i="6"/>
  <c r="P137" i="6" s="1"/>
  <c r="L137" i="6"/>
  <c r="O137" i="6" s="1"/>
  <c r="P136" i="6"/>
  <c r="O136" i="6"/>
  <c r="P133" i="6"/>
  <c r="N133" i="6"/>
  <c r="M133" i="6"/>
  <c r="L133" i="6"/>
  <c r="J130" i="6"/>
  <c r="N127" i="6"/>
  <c r="M127" i="6"/>
  <c r="P127" i="6" s="1"/>
  <c r="L127" i="6"/>
  <c r="O127" i="6" s="1"/>
  <c r="P126" i="6"/>
  <c r="O126" i="6"/>
  <c r="N124" i="6"/>
  <c r="N122" i="6" s="1"/>
  <c r="M124" i="6"/>
  <c r="L124" i="6"/>
  <c r="O124" i="6" s="1"/>
  <c r="P123" i="6"/>
  <c r="O123" i="6"/>
  <c r="P120" i="6"/>
  <c r="O120" i="6"/>
  <c r="N120" i="6"/>
  <c r="M120" i="6"/>
  <c r="L120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J99" i="6"/>
  <c r="J87" i="6" s="1"/>
  <c r="I99" i="6"/>
  <c r="I87" i="6" s="1"/>
  <c r="K87" i="6" s="1"/>
  <c r="J98" i="6"/>
  <c r="I98" i="6"/>
  <c r="I86" i="6" s="1"/>
  <c r="N96" i="6"/>
  <c r="N94" i="6" s="1"/>
  <c r="M96" i="6"/>
  <c r="P96" i="6" s="1"/>
  <c r="L96" i="6"/>
  <c r="P95" i="6"/>
  <c r="O95" i="6"/>
  <c r="N93" i="6"/>
  <c r="N91" i="6" s="1"/>
  <c r="M93" i="6"/>
  <c r="L93" i="6"/>
  <c r="L91" i="6" s="1"/>
  <c r="P92" i="6"/>
  <c r="O92" i="6"/>
  <c r="N89" i="6"/>
  <c r="M89" i="6"/>
  <c r="L89" i="6"/>
  <c r="O89" i="6" s="1"/>
  <c r="I84" i="6"/>
  <c r="K84" i="6" s="1"/>
  <c r="I83" i="6"/>
  <c r="K83" i="6" s="1"/>
  <c r="I82" i="6"/>
  <c r="K82" i="6" s="1"/>
  <c r="I81" i="6"/>
  <c r="K81" i="6" s="1"/>
  <c r="I80" i="6"/>
  <c r="I79" i="6"/>
  <c r="K79" i="6" s="1"/>
  <c r="I78" i="6"/>
  <c r="K78" i="6" s="1"/>
  <c r="J77" i="6"/>
  <c r="J65" i="6" s="1"/>
  <c r="J76" i="6"/>
  <c r="N74" i="6"/>
  <c r="M74" i="6"/>
  <c r="L74" i="6"/>
  <c r="O74" i="6" s="1"/>
  <c r="P73" i="6"/>
  <c r="O73" i="6"/>
  <c r="N71" i="6"/>
  <c r="N69" i="6" s="1"/>
  <c r="M71" i="6"/>
  <c r="M69" i="6" s="1"/>
  <c r="P69" i="6" s="1"/>
  <c r="L71" i="6"/>
  <c r="P70" i="6"/>
  <c r="O70" i="6"/>
  <c r="P67" i="6"/>
  <c r="N67" i="6"/>
  <c r="M67" i="6"/>
  <c r="L67" i="6"/>
  <c r="O67" i="6" s="1"/>
  <c r="J64" i="6"/>
  <c r="N61" i="6"/>
  <c r="N59" i="6" s="1"/>
  <c r="M61" i="6"/>
  <c r="L61" i="6"/>
  <c r="O61" i="6" s="1"/>
  <c r="P60" i="6"/>
  <c r="O60" i="6"/>
  <c r="N58" i="6"/>
  <c r="M58" i="6"/>
  <c r="M56" i="6" s="1"/>
  <c r="L58" i="6"/>
  <c r="P57" i="6"/>
  <c r="O57" i="6"/>
  <c r="P54" i="6"/>
  <c r="O54" i="6"/>
  <c r="N54" i="6"/>
  <c r="M54" i="6"/>
  <c r="L54" i="6"/>
  <c r="N49" i="6"/>
  <c r="N47" i="6" s="1"/>
  <c r="M49" i="6"/>
  <c r="P49" i="6" s="1"/>
  <c r="L49" i="6"/>
  <c r="O49" i="6" s="1"/>
  <c r="P48" i="6"/>
  <c r="O48" i="6"/>
  <c r="N46" i="6"/>
  <c r="M46" i="6"/>
  <c r="M44" i="6" s="1"/>
  <c r="L46" i="6"/>
  <c r="P45" i="6"/>
  <c r="O45" i="6"/>
  <c r="N42" i="6"/>
  <c r="M42" i="6"/>
  <c r="P42" i="6" s="1"/>
  <c r="L42" i="6"/>
  <c r="O42" i="6" s="1"/>
  <c r="P36" i="6"/>
  <c r="N36" i="6"/>
  <c r="M36" i="6"/>
  <c r="P35" i="6"/>
  <c r="O35" i="6"/>
  <c r="N35" i="6"/>
  <c r="M35" i="6"/>
  <c r="M34" i="6" s="1"/>
  <c r="P34" i="6" s="1"/>
  <c r="L35" i="6"/>
  <c r="N34" i="6"/>
  <c r="N33" i="6"/>
  <c r="M33" i="6"/>
  <c r="N32" i="6"/>
  <c r="M32" i="6"/>
  <c r="L32" i="6"/>
  <c r="N29" i="6"/>
  <c r="N25" i="6"/>
  <c r="M25" i="6"/>
  <c r="L25" i="6"/>
  <c r="P22" i="6"/>
  <c r="O22" i="6"/>
  <c r="N22" i="6"/>
  <c r="N19" i="6" s="1"/>
  <c r="M22" i="6"/>
  <c r="L22" i="6"/>
  <c r="M19" i="6"/>
  <c r="L19" i="6"/>
  <c r="O19" i="6" s="1"/>
  <c r="N15" i="6"/>
  <c r="M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M808" i="5"/>
  <c r="P808" i="5" s="1"/>
  <c r="L808" i="5"/>
  <c r="O808" i="5" s="1"/>
  <c r="M807" i="5"/>
  <c r="P807" i="5" s="1"/>
  <c r="L807" i="5"/>
  <c r="O807" i="5" s="1"/>
  <c r="P806" i="5"/>
  <c r="N806" i="5"/>
  <c r="M806" i="5"/>
  <c r="L806" i="5"/>
  <c r="O806" i="5" s="1"/>
  <c r="P805" i="5"/>
  <c r="M805" i="5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L788" i="5" s="1"/>
  <c r="O788" i="5" s="1"/>
  <c r="P790" i="5"/>
  <c r="O790" i="5"/>
  <c r="N789" i="5"/>
  <c r="M789" i="5"/>
  <c r="P789" i="5" s="1"/>
  <c r="M788" i="5"/>
  <c r="P788" i="5" s="1"/>
  <c r="P787" i="5"/>
  <c r="N787" i="5"/>
  <c r="N786" i="5" s="1"/>
  <c r="M787" i="5"/>
  <c r="L787" i="5"/>
  <c r="O787" i="5" s="1"/>
  <c r="P786" i="5"/>
  <c r="M786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N772" i="5" s="1"/>
  <c r="N770" i="5" s="1"/>
  <c r="P774" i="5"/>
  <c r="O774" i="5"/>
  <c r="O773" i="5"/>
  <c r="N773" i="5"/>
  <c r="M773" i="5"/>
  <c r="P773" i="5" s="1"/>
  <c r="L773" i="5"/>
  <c r="M772" i="5"/>
  <c r="P772" i="5" s="1"/>
  <c r="L772" i="5"/>
  <c r="O772" i="5" s="1"/>
  <c r="N771" i="5"/>
  <c r="M771" i="5"/>
  <c r="P771" i="5" s="1"/>
  <c r="L771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6" i="5" s="1"/>
  <c r="N754" i="5" s="1"/>
  <c r="P758" i="5"/>
  <c r="O758" i="5"/>
  <c r="O757" i="5"/>
  <c r="N757" i="5"/>
  <c r="M757" i="5"/>
  <c r="P757" i="5" s="1"/>
  <c r="L757" i="5"/>
  <c r="M756" i="5"/>
  <c r="P756" i="5" s="1"/>
  <c r="L756" i="5"/>
  <c r="O756" i="5" s="1"/>
  <c r="N755" i="5"/>
  <c r="M755" i="5"/>
  <c r="P755" i="5" s="1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39" i="5" s="1"/>
  <c r="N737" i="5" s="1"/>
  <c r="P741" i="5"/>
  <c r="O741" i="5"/>
  <c r="O740" i="5"/>
  <c r="N740" i="5"/>
  <c r="M740" i="5"/>
  <c r="P740" i="5" s="1"/>
  <c r="L740" i="5"/>
  <c r="M739" i="5"/>
  <c r="P739" i="5" s="1"/>
  <c r="L739" i="5"/>
  <c r="O739" i="5" s="1"/>
  <c r="N738" i="5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L690" i="5"/>
  <c r="O690" i="5" s="1"/>
  <c r="M688" i="5"/>
  <c r="P688" i="5" s="1"/>
  <c r="M687" i="5"/>
  <c r="P687" i="5" s="1"/>
  <c r="P686" i="5"/>
  <c r="N686" i="5"/>
  <c r="M686" i="5"/>
  <c r="L686" i="5"/>
  <c r="O686" i="5" s="1"/>
  <c r="P685" i="5"/>
  <c r="M685" i="5"/>
  <c r="J679" i="5"/>
  <c r="J678" i="5"/>
  <c r="I678" i="5"/>
  <c r="K678" i="5" s="1"/>
  <c r="J675" i="5"/>
  <c r="I671" i="5"/>
  <c r="K671" i="5" s="1"/>
  <c r="I670" i="5"/>
  <c r="K670" i="5" s="1"/>
  <c r="J669" i="5"/>
  <c r="I669" i="5"/>
  <c r="K674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O660" i="5" s="1"/>
  <c r="P659" i="5"/>
  <c r="O659" i="5"/>
  <c r="P658" i="5"/>
  <c r="N658" i="5"/>
  <c r="M658" i="5"/>
  <c r="N657" i="5"/>
  <c r="M657" i="5"/>
  <c r="P657" i="5" s="1"/>
  <c r="N656" i="5"/>
  <c r="N655" i="5" s="1"/>
  <c r="M656" i="5"/>
  <c r="P656" i="5" s="1"/>
  <c r="L656" i="5"/>
  <c r="O656" i="5" s="1"/>
  <c r="M655" i="5"/>
  <c r="P655" i="5" s="1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L634" i="5"/>
  <c r="O634" i="5" s="1"/>
  <c r="P633" i="5"/>
  <c r="O633" i="5"/>
  <c r="P632" i="5"/>
  <c r="N632" i="5"/>
  <c r="M632" i="5"/>
  <c r="P631" i="5"/>
  <c r="N631" i="5"/>
  <c r="N629" i="5" s="1"/>
  <c r="M631" i="5"/>
  <c r="P630" i="5"/>
  <c r="O630" i="5"/>
  <c r="N630" i="5"/>
  <c r="M630" i="5"/>
  <c r="M629" i="5" s="1"/>
  <c r="P629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J593" i="5"/>
  <c r="I593" i="5"/>
  <c r="K593" i="5" s="1"/>
  <c r="J592" i="5"/>
  <c r="J583" i="5"/>
  <c r="J582" i="5"/>
  <c r="J576" i="5" s="1"/>
  <c r="J559" i="5" s="1"/>
  <c r="J543" i="5" s="1"/>
  <c r="J577" i="5"/>
  <c r="I577" i="5"/>
  <c r="K577" i="5" s="1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P556" i="5"/>
  <c r="O556" i="5"/>
  <c r="N555" i="5"/>
  <c r="M555" i="5"/>
  <c r="N553" i="5"/>
  <c r="N552" i="5"/>
  <c r="P549" i="5"/>
  <c r="N549" i="5"/>
  <c r="N546" i="5" s="1"/>
  <c r="L549" i="5"/>
  <c r="P548" i="5"/>
  <c r="O548" i="5"/>
  <c r="P547" i="5"/>
  <c r="M547" i="5"/>
  <c r="M546" i="5"/>
  <c r="P546" i="5" s="1"/>
  <c r="O545" i="5"/>
  <c r="N545" i="5"/>
  <c r="L545" i="5"/>
  <c r="N544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N526" i="5"/>
  <c r="M526" i="5"/>
  <c r="P526" i="5" s="1"/>
  <c r="N525" i="5"/>
  <c r="N523" i="5" s="1"/>
  <c r="M525" i="5"/>
  <c r="P525" i="5" s="1"/>
  <c r="N524" i="5"/>
  <c r="M524" i="5"/>
  <c r="L524" i="5"/>
  <c r="O524" i="5" s="1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M505" i="5"/>
  <c r="P505" i="5" s="1"/>
  <c r="L505" i="5"/>
  <c r="O505" i="5" s="1"/>
  <c r="O504" i="5"/>
  <c r="M504" i="5"/>
  <c r="P504" i="5" s="1"/>
  <c r="L504" i="5"/>
  <c r="L502" i="5" s="1"/>
  <c r="O502" i="5" s="1"/>
  <c r="P503" i="5"/>
  <c r="N503" i="5"/>
  <c r="M503" i="5"/>
  <c r="L503" i="5"/>
  <c r="O503" i="5" s="1"/>
  <c r="P502" i="5"/>
  <c r="M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N476" i="5"/>
  <c r="P472" i="5"/>
  <c r="N472" i="5"/>
  <c r="N469" i="5" s="1"/>
  <c r="L472" i="5"/>
  <c r="L470" i="5" s="1"/>
  <c r="P471" i="5"/>
  <c r="O471" i="5"/>
  <c r="M470" i="5"/>
  <c r="P470" i="5" s="1"/>
  <c r="P469" i="5"/>
  <c r="M469" i="5"/>
  <c r="M467" i="5" s="1"/>
  <c r="P467" i="5" s="1"/>
  <c r="P468" i="5"/>
  <c r="N468" i="5"/>
  <c r="M468" i="5"/>
  <c r="L468" i="5"/>
  <c r="N467" i="5"/>
  <c r="J466" i="5"/>
  <c r="I466" i="5"/>
  <c r="K466" i="5" s="1"/>
  <c r="J465" i="5"/>
  <c r="I465" i="5"/>
  <c r="K465" i="5" s="1"/>
  <c r="I464" i="5"/>
  <c r="I463" i="5"/>
  <c r="I462" i="5"/>
  <c r="I460" i="5"/>
  <c r="K460" i="5" s="1"/>
  <c r="K458" i="5"/>
  <c r="P456" i="5"/>
  <c r="L456" i="5"/>
  <c r="P455" i="5"/>
  <c r="O455" i="5"/>
  <c r="N454" i="5"/>
  <c r="M454" i="5"/>
  <c r="P454" i="5" s="1"/>
  <c r="P449" i="5"/>
  <c r="N449" i="5"/>
  <c r="L449" i="5"/>
  <c r="P448" i="5"/>
  <c r="O448" i="5"/>
  <c r="N447" i="5"/>
  <c r="M447" i="5"/>
  <c r="P447" i="5" s="1"/>
  <c r="N446" i="5"/>
  <c r="N444" i="5" s="1"/>
  <c r="M446" i="5"/>
  <c r="P446" i="5" s="1"/>
  <c r="P445" i="5"/>
  <c r="N445" i="5"/>
  <c r="M445" i="5"/>
  <c r="L445" i="5"/>
  <c r="O445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I433" i="5" s="1"/>
  <c r="I417" i="5" s="1"/>
  <c r="J434" i="5"/>
  <c r="P431" i="5"/>
  <c r="L431" i="5"/>
  <c r="P430" i="5"/>
  <c r="O430" i="5"/>
  <c r="P429" i="5"/>
  <c r="N429" i="5"/>
  <c r="M429" i="5"/>
  <c r="P424" i="5"/>
  <c r="N424" i="5"/>
  <c r="N33" i="5" s="1"/>
  <c r="N31" i="5" s="1"/>
  <c r="L424" i="5"/>
  <c r="L422" i="5" s="1"/>
  <c r="P423" i="5"/>
  <c r="O423" i="5"/>
  <c r="M422" i="5"/>
  <c r="P422" i="5" s="1"/>
  <c r="M421" i="5"/>
  <c r="P421" i="5" s="1"/>
  <c r="N420" i="5"/>
  <c r="M420" i="5"/>
  <c r="L420" i="5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P407" i="5" s="1"/>
  <c r="L407" i="5"/>
  <c r="P406" i="5"/>
  <c r="O406" i="5"/>
  <c r="P403" i="5"/>
  <c r="N403" i="5"/>
  <c r="M403" i="5"/>
  <c r="L403" i="5"/>
  <c r="O403" i="5" s="1"/>
  <c r="J401" i="5"/>
  <c r="I401" i="5"/>
  <c r="K401" i="5" s="1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P393" i="5"/>
  <c r="O393" i="5"/>
  <c r="P390" i="5"/>
  <c r="N390" i="5"/>
  <c r="M390" i="5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N348" i="5" s="1"/>
  <c r="M350" i="5"/>
  <c r="L350" i="5"/>
  <c r="L348" i="5" s="1"/>
  <c r="P349" i="5"/>
  <c r="O349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L336" i="5"/>
  <c r="L334" i="5" s="1"/>
  <c r="O334" i="5" s="1"/>
  <c r="P335" i="5"/>
  <c r="O335" i="5"/>
  <c r="N333" i="5"/>
  <c r="M333" i="5"/>
  <c r="L333" i="5"/>
  <c r="L331" i="5" s="1"/>
  <c r="P332" i="5"/>
  <c r="O332" i="5"/>
  <c r="N329" i="5"/>
  <c r="M329" i="5"/>
  <c r="L329" i="5"/>
  <c r="O329" i="5" s="1"/>
  <c r="I327" i="5"/>
  <c r="I325" i="5"/>
  <c r="K325" i="5" s="1"/>
  <c r="N323" i="5"/>
  <c r="N321" i="5" s="1"/>
  <c r="M323" i="5"/>
  <c r="L323" i="5"/>
  <c r="L321" i="5" s="1"/>
  <c r="O321" i="5" s="1"/>
  <c r="P322" i="5"/>
  <c r="O322" i="5"/>
  <c r="N320" i="5"/>
  <c r="N318" i="5" s="1"/>
  <c r="M320" i="5"/>
  <c r="P320" i="5" s="1"/>
  <c r="L320" i="5"/>
  <c r="L318" i="5" s="1"/>
  <c r="O318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N306" i="5"/>
  <c r="N304" i="5" s="1"/>
  <c r="M306" i="5"/>
  <c r="P306" i="5" s="1"/>
  <c r="L306" i="5"/>
  <c r="O306" i="5" s="1"/>
  <c r="P305" i="5"/>
  <c r="O305" i="5"/>
  <c r="N303" i="5"/>
  <c r="N301" i="5" s="1"/>
  <c r="M303" i="5"/>
  <c r="M301" i="5" s="1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I276" i="5" s="1"/>
  <c r="K276" i="5" s="1"/>
  <c r="N285" i="5"/>
  <c r="N283" i="5" s="1"/>
  <c r="M285" i="5"/>
  <c r="P285" i="5" s="1"/>
  <c r="L285" i="5"/>
  <c r="P284" i="5"/>
  <c r="O284" i="5"/>
  <c r="N282" i="5"/>
  <c r="N280" i="5" s="1"/>
  <c r="M282" i="5"/>
  <c r="P282" i="5" s="1"/>
  <c r="L282" i="5"/>
  <c r="P281" i="5"/>
  <c r="O281" i="5"/>
  <c r="N278" i="5"/>
  <c r="M278" i="5"/>
  <c r="P278" i="5" s="1"/>
  <c r="L278" i="5"/>
  <c r="J276" i="5"/>
  <c r="I271" i="5"/>
  <c r="I260" i="5" s="1"/>
  <c r="K260" i="5" s="1"/>
  <c r="N269" i="5"/>
  <c r="N267" i="5" s="1"/>
  <c r="M269" i="5"/>
  <c r="P269" i="5" s="1"/>
  <c r="L269" i="5"/>
  <c r="O269" i="5" s="1"/>
  <c r="P268" i="5"/>
  <c r="O268" i="5"/>
  <c r="N266" i="5"/>
  <c r="N264" i="5" s="1"/>
  <c r="M266" i="5"/>
  <c r="L266" i="5"/>
  <c r="P265" i="5"/>
  <c r="O265" i="5"/>
  <c r="P262" i="5"/>
  <c r="N262" i="5"/>
  <c r="M262" i="5"/>
  <c r="L262" i="5"/>
  <c r="O262" i="5" s="1"/>
  <c r="J260" i="5"/>
  <c r="K258" i="5"/>
  <c r="K257" i="5"/>
  <c r="L253" i="5"/>
  <c r="L252" i="5"/>
  <c r="L251" i="5"/>
  <c r="L250" i="5"/>
  <c r="P249" i="5"/>
  <c r="N249" i="5"/>
  <c r="N227" i="5" s="1"/>
  <c r="J248" i="5"/>
  <c r="K247" i="5"/>
  <c r="K246" i="5"/>
  <c r="I244" i="5"/>
  <c r="K244" i="5" s="1"/>
  <c r="L242" i="5"/>
  <c r="L241" i="5"/>
  <c r="L240" i="5"/>
  <c r="L239" i="5"/>
  <c r="P238" i="5"/>
  <c r="N238" i="5"/>
  <c r="J237" i="5"/>
  <c r="J236" i="5"/>
  <c r="I236" i="5"/>
  <c r="J235" i="5"/>
  <c r="I235" i="5"/>
  <c r="K235" i="5" s="1"/>
  <c r="J233" i="5"/>
  <c r="N231" i="5"/>
  <c r="N230" i="5"/>
  <c r="N229" i="5"/>
  <c r="N228" i="5"/>
  <c r="I225" i="5"/>
  <c r="I224" i="5"/>
  <c r="K224" i="5" s="1"/>
  <c r="I223" i="5"/>
  <c r="K223" i="5" s="1"/>
  <c r="L220" i="5"/>
  <c r="L219" i="5"/>
  <c r="L218" i="5"/>
  <c r="P217" i="5"/>
  <c r="N217" i="5"/>
  <c r="J216" i="5"/>
  <c r="I215" i="5"/>
  <c r="I208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L187" i="5" s="1"/>
  <c r="O187" i="5" s="1"/>
  <c r="P188" i="5"/>
  <c r="O188" i="5"/>
  <c r="N186" i="5"/>
  <c r="M186" i="5"/>
  <c r="M184" i="5" s="1"/>
  <c r="L186" i="5"/>
  <c r="L184" i="5" s="1"/>
  <c r="P185" i="5"/>
  <c r="O185" i="5"/>
  <c r="P182" i="5"/>
  <c r="O182" i="5"/>
  <c r="N182" i="5"/>
  <c r="M182" i="5"/>
  <c r="L182" i="5"/>
  <c r="J177" i="5"/>
  <c r="J164" i="5" s="1"/>
  <c r="I176" i="5"/>
  <c r="K176" i="5" s="1"/>
  <c r="J174" i="5"/>
  <c r="N173" i="5"/>
  <c r="N171" i="5" s="1"/>
  <c r="M173" i="5"/>
  <c r="M171" i="5" s="1"/>
  <c r="P171" i="5" s="1"/>
  <c r="L173" i="5"/>
  <c r="L171" i="5" s="1"/>
  <c r="O171" i="5" s="1"/>
  <c r="P172" i="5"/>
  <c r="O172" i="5"/>
  <c r="N170" i="5"/>
  <c r="M170" i="5"/>
  <c r="L170" i="5"/>
  <c r="P169" i="5"/>
  <c r="O169" i="5"/>
  <c r="P166" i="5"/>
  <c r="O166" i="5"/>
  <c r="N166" i="5"/>
  <c r="M166" i="5"/>
  <c r="L166" i="5"/>
  <c r="I159" i="5"/>
  <c r="I148" i="5" s="1"/>
  <c r="K148" i="5" s="1"/>
  <c r="N157" i="5"/>
  <c r="N155" i="5" s="1"/>
  <c r="M157" i="5"/>
  <c r="P157" i="5" s="1"/>
  <c r="L157" i="5"/>
  <c r="O157" i="5" s="1"/>
  <c r="P156" i="5"/>
  <c r="O156" i="5"/>
  <c r="N154" i="5"/>
  <c r="N152" i="5" s="1"/>
  <c r="M154" i="5"/>
  <c r="P154" i="5" s="1"/>
  <c r="L154" i="5"/>
  <c r="P153" i="5"/>
  <c r="O153" i="5"/>
  <c r="P150" i="5"/>
  <c r="N150" i="5"/>
  <c r="M150" i="5"/>
  <c r="L150" i="5"/>
  <c r="O150" i="5" s="1"/>
  <c r="J148" i="5"/>
  <c r="I146" i="5"/>
  <c r="I145" i="5"/>
  <c r="I143" i="5" s="1"/>
  <c r="I144" i="5"/>
  <c r="N140" i="5"/>
  <c r="M140" i="5"/>
  <c r="M138" i="5" s="1"/>
  <c r="L140" i="5"/>
  <c r="L138" i="5" s="1"/>
  <c r="P139" i="5"/>
  <c r="O139" i="5"/>
  <c r="N137" i="5"/>
  <c r="M137" i="5"/>
  <c r="M135" i="5" s="1"/>
  <c r="L137" i="5"/>
  <c r="P136" i="5"/>
  <c r="O136" i="5"/>
  <c r="P133" i="5"/>
  <c r="O133" i="5"/>
  <c r="N133" i="5"/>
  <c r="M133" i="5"/>
  <c r="L133" i="5"/>
  <c r="J130" i="5"/>
  <c r="N127" i="5"/>
  <c r="N125" i="5" s="1"/>
  <c r="M127" i="5"/>
  <c r="L127" i="5"/>
  <c r="L125" i="5" s="1"/>
  <c r="P126" i="5"/>
  <c r="O126" i="5"/>
  <c r="N124" i="5"/>
  <c r="N122" i="5" s="1"/>
  <c r="M124" i="5"/>
  <c r="P124" i="5" s="1"/>
  <c r="L124" i="5"/>
  <c r="P123" i="5"/>
  <c r="O123" i="5"/>
  <c r="P120" i="5"/>
  <c r="N120" i="5"/>
  <c r="M120" i="5"/>
  <c r="L120" i="5"/>
  <c r="O120" i="5" s="1"/>
  <c r="J118" i="5"/>
  <c r="K118" i="5" s="1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I86" i="5" s="1"/>
  <c r="N96" i="5"/>
  <c r="M96" i="5"/>
  <c r="P96" i="5" s="1"/>
  <c r="L96" i="5"/>
  <c r="P95" i="5"/>
  <c r="O95" i="5"/>
  <c r="N93" i="5"/>
  <c r="N91" i="5" s="1"/>
  <c r="M93" i="5"/>
  <c r="L93" i="5"/>
  <c r="L91" i="5" s="1"/>
  <c r="P92" i="5"/>
  <c r="O92" i="5"/>
  <c r="N89" i="5"/>
  <c r="M89" i="5"/>
  <c r="P89" i="5" s="1"/>
  <c r="L89" i="5"/>
  <c r="O89" i="5" s="1"/>
  <c r="J87" i="5"/>
  <c r="J86" i="5"/>
  <c r="I84" i="5"/>
  <c r="K84" i="5" s="1"/>
  <c r="I83" i="5"/>
  <c r="K83" i="5" s="1"/>
  <c r="I82" i="5"/>
  <c r="I81" i="5"/>
  <c r="K81" i="5" s="1"/>
  <c r="I80" i="5"/>
  <c r="K80" i="5" s="1"/>
  <c r="I79" i="5"/>
  <c r="K79" i="5" s="1"/>
  <c r="I78" i="5"/>
  <c r="K78" i="5" s="1"/>
  <c r="J77" i="5"/>
  <c r="J76" i="5"/>
  <c r="N74" i="5"/>
  <c r="N72" i="5" s="1"/>
  <c r="M74" i="5"/>
  <c r="L74" i="5"/>
  <c r="O74" i="5" s="1"/>
  <c r="P73" i="5"/>
  <c r="O73" i="5"/>
  <c r="N71" i="5"/>
  <c r="N69" i="5" s="1"/>
  <c r="M71" i="5"/>
  <c r="M69" i="5" s="1"/>
  <c r="P69" i="5" s="1"/>
  <c r="L71" i="5"/>
  <c r="O71" i="5" s="1"/>
  <c r="P70" i="5"/>
  <c r="O70" i="5"/>
  <c r="P67" i="5"/>
  <c r="N67" i="5"/>
  <c r="M67" i="5"/>
  <c r="L67" i="5"/>
  <c r="J65" i="5"/>
  <c r="J64" i="5"/>
  <c r="N61" i="5"/>
  <c r="M61" i="5"/>
  <c r="L61" i="5"/>
  <c r="L59" i="5" s="1"/>
  <c r="P60" i="5"/>
  <c r="O60" i="5"/>
  <c r="N58" i="5"/>
  <c r="N56" i="5" s="1"/>
  <c r="M58" i="5"/>
  <c r="M56" i="5" s="1"/>
  <c r="L58" i="5"/>
  <c r="P57" i="5"/>
  <c r="O57" i="5"/>
  <c r="P54" i="5"/>
  <c r="N54" i="5"/>
  <c r="M54" i="5"/>
  <c r="L54" i="5"/>
  <c r="N49" i="5"/>
  <c r="N47" i="5" s="1"/>
  <c r="M49" i="5"/>
  <c r="L49" i="5"/>
  <c r="O49" i="5" s="1"/>
  <c r="P48" i="5"/>
  <c r="O48" i="5"/>
  <c r="N46" i="5"/>
  <c r="M46" i="5"/>
  <c r="L46" i="5"/>
  <c r="L44" i="5" s="1"/>
  <c r="P45" i="5"/>
  <c r="O45" i="5"/>
  <c r="N42" i="5"/>
  <c r="M42" i="5"/>
  <c r="L42" i="5"/>
  <c r="O42" i="5" s="1"/>
  <c r="P36" i="5"/>
  <c r="N36" i="5"/>
  <c r="M36" i="5"/>
  <c r="O35" i="5"/>
  <c r="N35" i="5"/>
  <c r="M35" i="5"/>
  <c r="L35" i="5"/>
  <c r="N34" i="5"/>
  <c r="M33" i="5"/>
  <c r="P32" i="5"/>
  <c r="N32" i="5"/>
  <c r="M32" i="5"/>
  <c r="L32" i="5"/>
  <c r="N29" i="5"/>
  <c r="M29" i="5"/>
  <c r="P25" i="5"/>
  <c r="N25" i="5"/>
  <c r="M25" i="5"/>
  <c r="L25" i="5"/>
  <c r="O22" i="5"/>
  <c r="N22" i="5"/>
  <c r="N19" i="5" s="1"/>
  <c r="M22" i="5"/>
  <c r="L22" i="5"/>
  <c r="N15" i="5"/>
  <c r="M15" i="5"/>
  <c r="L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M808" i="4"/>
  <c r="P808" i="4" s="1"/>
  <c r="L808" i="4"/>
  <c r="O808" i="4" s="1"/>
  <c r="M807" i="4"/>
  <c r="P807" i="4" s="1"/>
  <c r="L807" i="4"/>
  <c r="O807" i="4" s="1"/>
  <c r="P806" i="4"/>
  <c r="N806" i="4"/>
  <c r="M806" i="4"/>
  <c r="L806" i="4"/>
  <c r="O806" i="4" s="1"/>
  <c r="K804" i="4"/>
  <c r="J804" i="4"/>
  <c r="K802" i="4"/>
  <c r="J801" i="4"/>
  <c r="J800" i="4"/>
  <c r="J785" i="4" s="1"/>
  <c r="I800" i="4"/>
  <c r="I785" i="4" s="1"/>
  <c r="K785" i="4" s="1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L788" i="4" s="1"/>
  <c r="O788" i="4" s="1"/>
  <c r="P790" i="4"/>
  <c r="O790" i="4"/>
  <c r="N789" i="4"/>
  <c r="M789" i="4"/>
  <c r="P789" i="4" s="1"/>
  <c r="M788" i="4"/>
  <c r="P788" i="4" s="1"/>
  <c r="P787" i="4"/>
  <c r="N787" i="4"/>
  <c r="M787" i="4"/>
  <c r="L787" i="4"/>
  <c r="O787" i="4" s="1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P771" i="4" s="1"/>
  <c r="L771" i="4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P755" i="4" s="1"/>
  <c r="L755" i="4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P741" i="4"/>
  <c r="O741" i="4"/>
  <c r="O740" i="4"/>
  <c r="N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P738" i="4" s="1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P690" i="4"/>
  <c r="N690" i="4"/>
  <c r="N687" i="4" s="1"/>
  <c r="L690" i="4"/>
  <c r="N688" i="4"/>
  <c r="M688" i="4"/>
  <c r="P688" i="4" s="1"/>
  <c r="M687" i="4"/>
  <c r="P687" i="4" s="1"/>
  <c r="P686" i="4"/>
  <c r="N686" i="4"/>
  <c r="M686" i="4"/>
  <c r="L686" i="4"/>
  <c r="O686" i="4" s="1"/>
  <c r="J679" i="4"/>
  <c r="J678" i="4" s="1"/>
  <c r="I678" i="4"/>
  <c r="K678" i="4" s="1"/>
  <c r="J675" i="4"/>
  <c r="I671" i="4"/>
  <c r="K671" i="4" s="1"/>
  <c r="I670" i="4"/>
  <c r="K670" i="4" s="1"/>
  <c r="J669" i="4"/>
  <c r="I669" i="4"/>
  <c r="P667" i="4"/>
  <c r="O667" i="4"/>
  <c r="P666" i="4"/>
  <c r="O666" i="4"/>
  <c r="P665" i="4"/>
  <c r="N665" i="4"/>
  <c r="M665" i="4"/>
  <c r="L665" i="4"/>
  <c r="O665" i="4" s="1"/>
  <c r="P660" i="4"/>
  <c r="N660" i="4"/>
  <c r="N657" i="4" s="1"/>
  <c r="L660" i="4"/>
  <c r="P659" i="4"/>
  <c r="O659" i="4"/>
  <c r="P658" i="4"/>
  <c r="N658" i="4"/>
  <c r="M658" i="4"/>
  <c r="P657" i="4"/>
  <c r="M657" i="4"/>
  <c r="O656" i="4"/>
  <c r="N656" i="4"/>
  <c r="N655" i="4" s="1"/>
  <c r="M656" i="4"/>
  <c r="P656" i="4" s="1"/>
  <c r="L656" i="4"/>
  <c r="M655" i="4"/>
  <c r="P655" i="4" s="1"/>
  <c r="J654" i="4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O634" i="4" s="1"/>
  <c r="P633" i="4"/>
  <c r="O633" i="4"/>
  <c r="N632" i="4"/>
  <c r="M632" i="4"/>
  <c r="P632" i="4" s="1"/>
  <c r="P631" i="4"/>
  <c r="N631" i="4"/>
  <c r="M631" i="4"/>
  <c r="P630" i="4"/>
  <c r="O630" i="4"/>
  <c r="N630" i="4"/>
  <c r="N629" i="4" s="1"/>
  <c r="M630" i="4"/>
  <c r="L630" i="4"/>
  <c r="P629" i="4"/>
  <c r="M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5" i="4"/>
  <c r="J594" i="4"/>
  <c r="I594" i="4"/>
  <c r="K594" i="4" s="1"/>
  <c r="I593" i="4"/>
  <c r="I592" i="4" s="1"/>
  <c r="K592" i="4" s="1"/>
  <c r="J592" i="4"/>
  <c r="J583" i="4"/>
  <c r="J582" i="4"/>
  <c r="J577" i="4"/>
  <c r="I577" i="4"/>
  <c r="J576" i="4"/>
  <c r="I576" i="4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L555" i="4" s="1"/>
  <c r="O555" i="4" s="1"/>
  <c r="P556" i="4"/>
  <c r="O556" i="4"/>
  <c r="P555" i="4"/>
  <c r="N555" i="4"/>
  <c r="M555" i="4"/>
  <c r="P549" i="4"/>
  <c r="N549" i="4"/>
  <c r="L549" i="4"/>
  <c r="L547" i="4" s="1"/>
  <c r="O547" i="4" s="1"/>
  <c r="P548" i="4"/>
  <c r="O548" i="4"/>
  <c r="P547" i="4"/>
  <c r="N547" i="4"/>
  <c r="M547" i="4"/>
  <c r="N546" i="4"/>
  <c r="M546" i="4"/>
  <c r="P546" i="4" s="1"/>
  <c r="N545" i="4"/>
  <c r="M545" i="4"/>
  <c r="P545" i="4" s="1"/>
  <c r="L545" i="4"/>
  <c r="O545" i="4" s="1"/>
  <c r="M544" i="4"/>
  <c r="P544" i="4" s="1"/>
  <c r="I542" i="4"/>
  <c r="K542" i="4" s="1"/>
  <c r="I541" i="4"/>
  <c r="K541" i="4" s="1"/>
  <c r="I540" i="4"/>
  <c r="K540" i="4" s="1"/>
  <c r="I539" i="4"/>
  <c r="I538" i="4"/>
  <c r="K538" i="4" s="1"/>
  <c r="I537" i="4"/>
  <c r="I522" i="4" s="1"/>
  <c r="K522" i="4" s="1"/>
  <c r="P535" i="4"/>
  <c r="L535" i="4"/>
  <c r="O535" i="4" s="1"/>
  <c r="P534" i="4"/>
  <c r="O534" i="4"/>
  <c r="N533" i="4"/>
  <c r="M533" i="4"/>
  <c r="P533" i="4" s="1"/>
  <c r="P528" i="4"/>
  <c r="N528" i="4"/>
  <c r="N525" i="4" s="1"/>
  <c r="N523" i="4" s="1"/>
  <c r="L528" i="4"/>
  <c r="P527" i="4"/>
  <c r="O527" i="4"/>
  <c r="N526" i="4"/>
  <c r="M526" i="4"/>
  <c r="P526" i="4" s="1"/>
  <c r="M525" i="4"/>
  <c r="P524" i="4"/>
  <c r="N524" i="4"/>
  <c r="M524" i="4"/>
  <c r="L524" i="4"/>
  <c r="K517" i="4"/>
  <c r="J517" i="4"/>
  <c r="J501" i="4" s="1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P505" i="4"/>
  <c r="N505" i="4"/>
  <c r="M505" i="4"/>
  <c r="L505" i="4"/>
  <c r="O505" i="4" s="1"/>
  <c r="P504" i="4"/>
  <c r="O504" i="4"/>
  <c r="N504" i="4"/>
  <c r="M504" i="4"/>
  <c r="L504" i="4"/>
  <c r="P503" i="4"/>
  <c r="O503" i="4"/>
  <c r="N503" i="4"/>
  <c r="M503" i="4"/>
  <c r="M502" i="4" s="1"/>
  <c r="P502" i="4" s="1"/>
  <c r="L503" i="4"/>
  <c r="O502" i="4"/>
  <c r="N502" i="4"/>
  <c r="L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N477" i="4"/>
  <c r="M477" i="4"/>
  <c r="P477" i="4" s="1"/>
  <c r="P472" i="4"/>
  <c r="N472" i="4"/>
  <c r="L472" i="4"/>
  <c r="L470" i="4" s="1"/>
  <c r="O470" i="4" s="1"/>
  <c r="P471" i="4"/>
  <c r="O471" i="4"/>
  <c r="P470" i="4"/>
  <c r="N470" i="4"/>
  <c r="M470" i="4"/>
  <c r="P469" i="4"/>
  <c r="N469" i="4"/>
  <c r="M469" i="4"/>
  <c r="P468" i="4"/>
  <c r="O468" i="4"/>
  <c r="N468" i="4"/>
  <c r="M468" i="4"/>
  <c r="M467" i="4" s="1"/>
  <c r="P467" i="4" s="1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L454" i="4" s="1"/>
  <c r="O454" i="4" s="1"/>
  <c r="P455" i="4"/>
  <c r="O455" i="4"/>
  <c r="N454" i="4"/>
  <c r="M454" i="4"/>
  <c r="P454" i="4" s="1"/>
  <c r="P449" i="4"/>
  <c r="N449" i="4"/>
  <c r="L449" i="4"/>
  <c r="P448" i="4"/>
  <c r="O448" i="4"/>
  <c r="N447" i="4"/>
  <c r="M447" i="4"/>
  <c r="P447" i="4" s="1"/>
  <c r="P446" i="4"/>
  <c r="N446" i="4"/>
  <c r="M446" i="4"/>
  <c r="O445" i="4"/>
  <c r="N445" i="4"/>
  <c r="N444" i="4" s="1"/>
  <c r="M445" i="4"/>
  <c r="L445" i="4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I433" i="4" s="1"/>
  <c r="I417" i="4" s="1"/>
  <c r="J434" i="4"/>
  <c r="P431" i="4"/>
  <c r="L431" i="4"/>
  <c r="L429" i="4" s="1"/>
  <c r="O429" i="4" s="1"/>
  <c r="P430" i="4"/>
  <c r="O430" i="4"/>
  <c r="P429" i="4"/>
  <c r="N429" i="4"/>
  <c r="M429" i="4"/>
  <c r="P424" i="4"/>
  <c r="N424" i="4"/>
  <c r="L424" i="4"/>
  <c r="O424" i="4" s="1"/>
  <c r="P423" i="4"/>
  <c r="O423" i="4"/>
  <c r="N422" i="4"/>
  <c r="M422" i="4"/>
  <c r="P422" i="4" s="1"/>
  <c r="P421" i="4"/>
  <c r="N421" i="4"/>
  <c r="M421" i="4"/>
  <c r="P420" i="4"/>
  <c r="O420" i="4"/>
  <c r="N420" i="4"/>
  <c r="M420" i="4"/>
  <c r="M419" i="4" s="1"/>
  <c r="L420" i="4"/>
  <c r="J418" i="4"/>
  <c r="K413" i="4"/>
  <c r="K412" i="4"/>
  <c r="N410" i="4"/>
  <c r="N408" i="4" s="1"/>
  <c r="M410" i="4"/>
  <c r="P410" i="4" s="1"/>
  <c r="L410" i="4"/>
  <c r="P409" i="4"/>
  <c r="O409" i="4"/>
  <c r="N407" i="4"/>
  <c r="N405" i="4" s="1"/>
  <c r="M407" i="4"/>
  <c r="P407" i="4" s="1"/>
  <c r="L407" i="4"/>
  <c r="O407" i="4" s="1"/>
  <c r="P406" i="4"/>
  <c r="O406" i="4"/>
  <c r="O403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L394" i="4"/>
  <c r="O394" i="4" s="1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P352" i="4"/>
  <c r="O352" i="4"/>
  <c r="N350" i="4"/>
  <c r="N348" i="4" s="1"/>
  <c r="M350" i="4"/>
  <c r="M348" i="4" s="1"/>
  <c r="L350" i="4"/>
  <c r="L348" i="4" s="1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N331" i="4" s="1"/>
  <c r="M333" i="4"/>
  <c r="M331" i="4" s="1"/>
  <c r="L333" i="4"/>
  <c r="P332" i="4"/>
  <c r="O332" i="4"/>
  <c r="O329" i="4"/>
  <c r="N329" i="4"/>
  <c r="M329" i="4"/>
  <c r="L329" i="4"/>
  <c r="I327" i="4"/>
  <c r="I325" i="4"/>
  <c r="I314" i="4" s="1"/>
  <c r="K314" i="4" s="1"/>
  <c r="N323" i="4"/>
  <c r="N321" i="4" s="1"/>
  <c r="M323" i="4"/>
  <c r="P323" i="4" s="1"/>
  <c r="L323" i="4"/>
  <c r="O323" i="4" s="1"/>
  <c r="P322" i="4"/>
  <c r="O322" i="4"/>
  <c r="N320" i="4"/>
  <c r="N318" i="4" s="1"/>
  <c r="M320" i="4"/>
  <c r="P320" i="4" s="1"/>
  <c r="L320" i="4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L303" i="4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K275" i="4" s="1"/>
  <c r="I287" i="4"/>
  <c r="K287" i="4" s="1"/>
  <c r="N285" i="4"/>
  <c r="N283" i="4" s="1"/>
  <c r="M285" i="4"/>
  <c r="P285" i="4" s="1"/>
  <c r="L285" i="4"/>
  <c r="O285" i="4" s="1"/>
  <c r="P284" i="4"/>
  <c r="O284" i="4"/>
  <c r="N282" i="4"/>
  <c r="N280" i="4" s="1"/>
  <c r="M282" i="4"/>
  <c r="P282" i="4" s="1"/>
  <c r="L282" i="4"/>
  <c r="P281" i="4"/>
  <c r="O281" i="4"/>
  <c r="P278" i="4"/>
  <c r="O278" i="4"/>
  <c r="N278" i="4"/>
  <c r="M278" i="4"/>
  <c r="L278" i="4"/>
  <c r="J276" i="4"/>
  <c r="I271" i="4"/>
  <c r="N269" i="4"/>
  <c r="N267" i="4" s="1"/>
  <c r="M269" i="4"/>
  <c r="L269" i="4"/>
  <c r="O269" i="4" s="1"/>
  <c r="P268" i="4"/>
  <c r="O268" i="4"/>
  <c r="N266" i="4"/>
  <c r="M266" i="4"/>
  <c r="M264" i="4" s="1"/>
  <c r="L266" i="4"/>
  <c r="P265" i="4"/>
  <c r="O265" i="4"/>
  <c r="P262" i="4"/>
  <c r="O262" i="4"/>
  <c r="N262" i="4"/>
  <c r="M262" i="4"/>
  <c r="L262" i="4"/>
  <c r="J260" i="4"/>
  <c r="K258" i="4"/>
  <c r="K257" i="4"/>
  <c r="L253" i="4"/>
  <c r="L252" i="4"/>
  <c r="L251" i="4"/>
  <c r="L250" i="4"/>
  <c r="P249" i="4"/>
  <c r="N249" i="4"/>
  <c r="J248" i="4"/>
  <c r="K247" i="4"/>
  <c r="K246" i="4"/>
  <c r="I244" i="4"/>
  <c r="I237" i="4" s="1"/>
  <c r="L242" i="4"/>
  <c r="L241" i="4"/>
  <c r="L240" i="4"/>
  <c r="L239" i="4"/>
  <c r="P238" i="4"/>
  <c r="N238" i="4"/>
  <c r="J237" i="4"/>
  <c r="K236" i="4"/>
  <c r="J236" i="4"/>
  <c r="I236" i="4"/>
  <c r="J235" i="4"/>
  <c r="I235" i="4"/>
  <c r="K235" i="4" s="1"/>
  <c r="J233" i="4"/>
  <c r="N231" i="4"/>
  <c r="N230" i="4"/>
  <c r="N229" i="4"/>
  <c r="N228" i="4"/>
  <c r="N227" i="4"/>
  <c r="J226" i="4"/>
  <c r="I225" i="4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N184" i="4" s="1"/>
  <c r="M186" i="4"/>
  <c r="L186" i="4"/>
  <c r="L184" i="4" s="1"/>
  <c r="P185" i="4"/>
  <c r="O185" i="4"/>
  <c r="N182" i="4"/>
  <c r="M182" i="4"/>
  <c r="L182" i="4"/>
  <c r="O182" i="4" s="1"/>
  <c r="J180" i="4"/>
  <c r="J177" i="4"/>
  <c r="I176" i="4"/>
  <c r="J174" i="4"/>
  <c r="N173" i="4"/>
  <c r="N171" i="4" s="1"/>
  <c r="M173" i="4"/>
  <c r="P173" i="4" s="1"/>
  <c r="L173" i="4"/>
  <c r="O173" i="4" s="1"/>
  <c r="P172" i="4"/>
  <c r="O172" i="4"/>
  <c r="N170" i="4"/>
  <c r="M170" i="4"/>
  <c r="M168" i="4" s="1"/>
  <c r="L170" i="4"/>
  <c r="L168" i="4" s="1"/>
  <c r="P169" i="4"/>
  <c r="O169" i="4"/>
  <c r="N166" i="4"/>
  <c r="M166" i="4"/>
  <c r="P166" i="4" s="1"/>
  <c r="L166" i="4"/>
  <c r="O166" i="4" s="1"/>
  <c r="J164" i="4"/>
  <c r="I159" i="4"/>
  <c r="N157" i="4"/>
  <c r="N155" i="4" s="1"/>
  <c r="M157" i="4"/>
  <c r="M155" i="4" s="1"/>
  <c r="P155" i="4" s="1"/>
  <c r="L157" i="4"/>
  <c r="P156" i="4"/>
  <c r="O156" i="4"/>
  <c r="N154" i="4"/>
  <c r="N152" i="4" s="1"/>
  <c r="M154" i="4"/>
  <c r="M152" i="4" s="1"/>
  <c r="P152" i="4" s="1"/>
  <c r="L154" i="4"/>
  <c r="L152" i="4" s="1"/>
  <c r="O152" i="4" s="1"/>
  <c r="P153" i="4"/>
  <c r="O153" i="4"/>
  <c r="P150" i="4"/>
  <c r="O150" i="4"/>
  <c r="N150" i="4"/>
  <c r="M150" i="4"/>
  <c r="L150" i="4"/>
  <c r="J148" i="4"/>
  <c r="I146" i="4"/>
  <c r="K146" i="4" s="1"/>
  <c r="I145" i="4"/>
  <c r="I144" i="4"/>
  <c r="N140" i="4"/>
  <c r="N138" i="4" s="1"/>
  <c r="M140" i="4"/>
  <c r="L140" i="4"/>
  <c r="O140" i="4" s="1"/>
  <c r="P139" i="4"/>
  <c r="O139" i="4"/>
  <c r="N137" i="4"/>
  <c r="N135" i="4" s="1"/>
  <c r="M137" i="4"/>
  <c r="M135" i="4" s="1"/>
  <c r="P135" i="4" s="1"/>
  <c r="L137" i="4"/>
  <c r="O137" i="4" s="1"/>
  <c r="P136" i="4"/>
  <c r="O136" i="4"/>
  <c r="O133" i="4"/>
  <c r="N133" i="4"/>
  <c r="M133" i="4"/>
  <c r="L133" i="4"/>
  <c r="J130" i="4"/>
  <c r="N127" i="4"/>
  <c r="N125" i="4" s="1"/>
  <c r="M127" i="4"/>
  <c r="M125" i="4" s="1"/>
  <c r="P125" i="4" s="1"/>
  <c r="L127" i="4"/>
  <c r="P126" i="4"/>
  <c r="O126" i="4"/>
  <c r="N124" i="4"/>
  <c r="N122" i="4" s="1"/>
  <c r="M124" i="4"/>
  <c r="M122" i="4" s="1"/>
  <c r="P122" i="4" s="1"/>
  <c r="L124" i="4"/>
  <c r="L122" i="4" s="1"/>
  <c r="O122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J98" i="4"/>
  <c r="I98" i="4"/>
  <c r="K98" i="4" s="1"/>
  <c r="N96" i="4"/>
  <c r="N94" i="4" s="1"/>
  <c r="M96" i="4"/>
  <c r="P96" i="4" s="1"/>
  <c r="L96" i="4"/>
  <c r="O96" i="4" s="1"/>
  <c r="P95" i="4"/>
  <c r="O95" i="4"/>
  <c r="N93" i="4"/>
  <c r="N91" i="4" s="1"/>
  <c r="M93" i="4"/>
  <c r="M91" i="4" s="1"/>
  <c r="L93" i="4"/>
  <c r="L91" i="4" s="1"/>
  <c r="P92" i="4"/>
  <c r="O92" i="4"/>
  <c r="N89" i="4"/>
  <c r="M89" i="4"/>
  <c r="P89" i="4" s="1"/>
  <c r="L89" i="4"/>
  <c r="O89" i="4" s="1"/>
  <c r="J87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J64" i="4" s="1"/>
  <c r="N74" i="4"/>
  <c r="N72" i="4" s="1"/>
  <c r="M74" i="4"/>
  <c r="M72" i="4" s="1"/>
  <c r="P72" i="4" s="1"/>
  <c r="L74" i="4"/>
  <c r="O74" i="4" s="1"/>
  <c r="P73" i="4"/>
  <c r="O73" i="4"/>
  <c r="N71" i="4"/>
  <c r="M71" i="4"/>
  <c r="L71" i="4"/>
  <c r="P70" i="4"/>
  <c r="O70" i="4"/>
  <c r="O67" i="4"/>
  <c r="N67" i="4"/>
  <c r="M67" i="4"/>
  <c r="P67" i="4" s="1"/>
  <c r="L67" i="4"/>
  <c r="J65" i="4"/>
  <c r="N61" i="4"/>
  <c r="N59" i="4" s="1"/>
  <c r="M61" i="4"/>
  <c r="M59" i="4" s="1"/>
  <c r="P59" i="4" s="1"/>
  <c r="L61" i="4"/>
  <c r="P60" i="4"/>
  <c r="O60" i="4"/>
  <c r="N58" i="4"/>
  <c r="N56" i="4" s="1"/>
  <c r="M58" i="4"/>
  <c r="L58" i="4"/>
  <c r="L56" i="4" s="1"/>
  <c r="P57" i="4"/>
  <c r="O57" i="4"/>
  <c r="O54" i="4"/>
  <c r="N54" i="4"/>
  <c r="M54" i="4"/>
  <c r="P54" i="4" s="1"/>
  <c r="L54" i="4"/>
  <c r="N49" i="4"/>
  <c r="N47" i="4" s="1"/>
  <c r="M49" i="4"/>
  <c r="M47" i="4" s="1"/>
  <c r="P47" i="4" s="1"/>
  <c r="L49" i="4"/>
  <c r="O49" i="4" s="1"/>
  <c r="P48" i="4"/>
  <c r="O48" i="4"/>
  <c r="N46" i="4"/>
  <c r="M46" i="4"/>
  <c r="L46" i="4"/>
  <c r="L44" i="4" s="1"/>
  <c r="P45" i="4"/>
  <c r="O45" i="4"/>
  <c r="O42" i="4"/>
  <c r="N42" i="4"/>
  <c r="M42" i="4"/>
  <c r="P42" i="4" s="1"/>
  <c r="L42" i="4"/>
  <c r="P36" i="4"/>
  <c r="N36" i="4"/>
  <c r="M36" i="4"/>
  <c r="N35" i="4"/>
  <c r="N34" i="4" s="1"/>
  <c r="M35" i="4"/>
  <c r="P35" i="4" s="1"/>
  <c r="L35" i="4"/>
  <c r="M34" i="4"/>
  <c r="P34" i="4" s="1"/>
  <c r="P33" i="4"/>
  <c r="N33" i="4"/>
  <c r="M33" i="4"/>
  <c r="M30" i="4" s="1"/>
  <c r="P32" i="4"/>
  <c r="O32" i="4"/>
  <c r="N32" i="4"/>
  <c r="M32" i="4"/>
  <c r="L32" i="4"/>
  <c r="N31" i="4"/>
  <c r="M31" i="4"/>
  <c r="P31" i="4" s="1"/>
  <c r="N30" i="4"/>
  <c r="M29" i="4"/>
  <c r="P29" i="4" s="1"/>
  <c r="P25" i="4"/>
  <c r="O25" i="4"/>
  <c r="N25" i="4"/>
  <c r="M25" i="4"/>
  <c r="L25" i="4"/>
  <c r="N22" i="4"/>
  <c r="M22" i="4"/>
  <c r="P22" i="4" s="1"/>
  <c r="L22" i="4"/>
  <c r="N19" i="4"/>
  <c r="N15" i="4"/>
  <c r="M15" i="4"/>
  <c r="P15" i="4" s="1"/>
  <c r="L15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P809" i="3"/>
  <c r="O809" i="3"/>
  <c r="P808" i="3"/>
  <c r="O808" i="3"/>
  <c r="M808" i="3"/>
  <c r="L808" i="3"/>
  <c r="O807" i="3"/>
  <c r="M807" i="3"/>
  <c r="P807" i="3" s="1"/>
  <c r="L807" i="3"/>
  <c r="L805" i="3" s="1"/>
  <c r="O805" i="3" s="1"/>
  <c r="N806" i="3"/>
  <c r="M806" i="3"/>
  <c r="P806" i="3" s="1"/>
  <c r="L806" i="3"/>
  <c r="O806" i="3" s="1"/>
  <c r="M805" i="3"/>
  <c r="P805" i="3" s="1"/>
  <c r="K804" i="3"/>
  <c r="J804" i="3"/>
  <c r="K802" i="3"/>
  <c r="J801" i="3"/>
  <c r="J800" i="3"/>
  <c r="J785" i="3" s="1"/>
  <c r="I800" i="3"/>
  <c r="K800" i="3" s="1"/>
  <c r="P798" i="3"/>
  <c r="O798" i="3"/>
  <c r="P797" i="3"/>
  <c r="O797" i="3"/>
  <c r="P796" i="3"/>
  <c r="O796" i="3"/>
  <c r="N796" i="3"/>
  <c r="M796" i="3"/>
  <c r="L796" i="3"/>
  <c r="P791" i="3"/>
  <c r="N791" i="3"/>
  <c r="L791" i="3"/>
  <c r="L789" i="3" s="1"/>
  <c r="O789" i="3" s="1"/>
  <c r="P790" i="3"/>
  <c r="O790" i="3"/>
  <c r="P789" i="3"/>
  <c r="N789" i="3"/>
  <c r="M789" i="3"/>
  <c r="N788" i="3"/>
  <c r="M788" i="3"/>
  <c r="P788" i="3" s="1"/>
  <c r="N787" i="3"/>
  <c r="N786" i="3" s="1"/>
  <c r="M787" i="3"/>
  <c r="P787" i="3" s="1"/>
  <c r="L787" i="3"/>
  <c r="O787" i="3" s="1"/>
  <c r="M786" i="3"/>
  <c r="P786" i="3" s="1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N772" i="3" s="1"/>
  <c r="N770" i="3" s="1"/>
  <c r="P774" i="3"/>
  <c r="O774" i="3"/>
  <c r="P773" i="3"/>
  <c r="O773" i="3"/>
  <c r="N773" i="3"/>
  <c r="M773" i="3"/>
  <c r="L773" i="3"/>
  <c r="P772" i="3"/>
  <c r="O772" i="3"/>
  <c r="M772" i="3"/>
  <c r="M770" i="3" s="1"/>
  <c r="P770" i="3" s="1"/>
  <c r="L772" i="3"/>
  <c r="O771" i="3"/>
  <c r="N771" i="3"/>
  <c r="M771" i="3"/>
  <c r="P771" i="3" s="1"/>
  <c r="L771" i="3"/>
  <c r="L770" i="3" s="1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N756" i="3" s="1"/>
  <c r="N754" i="3" s="1"/>
  <c r="P758" i="3"/>
  <c r="O758" i="3"/>
  <c r="P757" i="3"/>
  <c r="O757" i="3"/>
  <c r="N757" i="3"/>
  <c r="M757" i="3"/>
  <c r="L757" i="3"/>
  <c r="P756" i="3"/>
  <c r="O756" i="3"/>
  <c r="M756" i="3"/>
  <c r="M754" i="3" s="1"/>
  <c r="P754" i="3" s="1"/>
  <c r="L756" i="3"/>
  <c r="O755" i="3"/>
  <c r="N755" i="3"/>
  <c r="M755" i="3"/>
  <c r="P755" i="3" s="1"/>
  <c r="L755" i="3"/>
  <c r="L754" i="3" s="1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N739" i="3" s="1"/>
  <c r="N737" i="3" s="1"/>
  <c r="P741" i="3"/>
  <c r="O741" i="3"/>
  <c r="P740" i="3"/>
  <c r="N740" i="3"/>
  <c r="M740" i="3"/>
  <c r="L740" i="3"/>
  <c r="O740" i="3" s="1"/>
  <c r="P739" i="3"/>
  <c r="O739" i="3"/>
  <c r="M739" i="3"/>
  <c r="M737" i="3" s="1"/>
  <c r="P737" i="3" s="1"/>
  <c r="L739" i="3"/>
  <c r="O738" i="3"/>
  <c r="N738" i="3"/>
  <c r="M738" i="3"/>
  <c r="P738" i="3" s="1"/>
  <c r="L738" i="3"/>
  <c r="L737" i="3" s="1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N695" i="3"/>
  <c r="M695" i="3"/>
  <c r="P695" i="3" s="1"/>
  <c r="L695" i="3"/>
  <c r="O695" i="3" s="1"/>
  <c r="P690" i="3"/>
  <c r="N690" i="3"/>
  <c r="N688" i="3" s="1"/>
  <c r="L690" i="3"/>
  <c r="L688" i="3" s="1"/>
  <c r="O688" i="3" s="1"/>
  <c r="P688" i="3"/>
  <c r="M688" i="3"/>
  <c r="N687" i="3"/>
  <c r="M687" i="3"/>
  <c r="P687" i="3" s="1"/>
  <c r="N686" i="3"/>
  <c r="N685" i="3" s="1"/>
  <c r="M686" i="3"/>
  <c r="P686" i="3" s="1"/>
  <c r="L686" i="3"/>
  <c r="O686" i="3" s="1"/>
  <c r="M685" i="3"/>
  <c r="P685" i="3" s="1"/>
  <c r="J679" i="3"/>
  <c r="J678" i="3"/>
  <c r="I678" i="3"/>
  <c r="K678" i="3" s="1"/>
  <c r="J675" i="3"/>
  <c r="J669" i="3" s="1"/>
  <c r="I671" i="3"/>
  <c r="K671" i="3" s="1"/>
  <c r="I670" i="3"/>
  <c r="K670" i="3" s="1"/>
  <c r="I669" i="3"/>
  <c r="I654" i="3" s="1"/>
  <c r="K654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P659" i="3"/>
  <c r="O659" i="3"/>
  <c r="N658" i="3"/>
  <c r="M658" i="3"/>
  <c r="P658" i="3" s="1"/>
  <c r="N657" i="3"/>
  <c r="M657" i="3"/>
  <c r="P657" i="3" s="1"/>
  <c r="P656" i="3"/>
  <c r="N656" i="3"/>
  <c r="N655" i="3" s="1"/>
  <c r="M656" i="3"/>
  <c r="L656" i="3"/>
  <c r="O656" i="3" s="1"/>
  <c r="P655" i="3"/>
  <c r="M655" i="3"/>
  <c r="J654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P634" i="3"/>
  <c r="N634" i="3"/>
  <c r="L634" i="3"/>
  <c r="O634" i="3" s="1"/>
  <c r="P633" i="3"/>
  <c r="O633" i="3"/>
  <c r="P632" i="3"/>
  <c r="N632" i="3"/>
  <c r="M632" i="3"/>
  <c r="N631" i="3"/>
  <c r="N629" i="3" s="1"/>
  <c r="M631" i="3"/>
  <c r="P631" i="3" s="1"/>
  <c r="P630" i="3"/>
  <c r="N630" i="3"/>
  <c r="M630" i="3"/>
  <c r="M629" i="3" s="1"/>
  <c r="P629" i="3" s="1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I593" i="3"/>
  <c r="I592" i="3" s="1"/>
  <c r="K592" i="3" s="1"/>
  <c r="J592" i="3"/>
  <c r="J583" i="3"/>
  <c r="J577" i="3" s="1"/>
  <c r="J582" i="3"/>
  <c r="J576" i="3" s="1"/>
  <c r="J559" i="3" s="1"/>
  <c r="I577" i="3"/>
  <c r="K577" i="3" s="1"/>
  <c r="I576" i="3"/>
  <c r="I559" i="3" s="1"/>
  <c r="J569" i="3"/>
  <c r="I569" i="3"/>
  <c r="K569" i="3" s="1"/>
  <c r="J568" i="3"/>
  <c r="I568" i="3"/>
  <c r="K568" i="3" s="1"/>
  <c r="J565" i="3"/>
  <c r="J561" i="3" s="1"/>
  <c r="J563" i="3"/>
  <c r="J562" i="3"/>
  <c r="J560" i="3" s="1"/>
  <c r="I561" i="3"/>
  <c r="K561" i="3" s="1"/>
  <c r="I560" i="3"/>
  <c r="P557" i="3"/>
  <c r="L557" i="3"/>
  <c r="P556" i="3"/>
  <c r="O556" i="3"/>
  <c r="N555" i="3"/>
  <c r="M555" i="3"/>
  <c r="M545" i="3" s="1"/>
  <c r="P545" i="3" s="1"/>
  <c r="N553" i="3"/>
  <c r="N549" i="3" s="1"/>
  <c r="P549" i="3"/>
  <c r="L549" i="3"/>
  <c r="P548" i="3"/>
  <c r="O548" i="3"/>
  <c r="M547" i="3"/>
  <c r="P547" i="3" s="1"/>
  <c r="P546" i="3"/>
  <c r="M546" i="3"/>
  <c r="O545" i="3"/>
  <c r="N545" i="3"/>
  <c r="L545" i="3"/>
  <c r="J543" i="3"/>
  <c r="I542" i="3"/>
  <c r="K542" i="3" s="1"/>
  <c r="I541" i="3"/>
  <c r="K541" i="3" s="1"/>
  <c r="I540" i="3"/>
  <c r="K540" i="3" s="1"/>
  <c r="I539" i="3"/>
  <c r="I538" i="3"/>
  <c r="K538" i="3" s="1"/>
  <c r="I537" i="3"/>
  <c r="I522" i="3" s="1"/>
  <c r="P535" i="3"/>
  <c r="L535" i="3"/>
  <c r="P534" i="3"/>
  <c r="O534" i="3"/>
  <c r="N533" i="3"/>
  <c r="M533" i="3"/>
  <c r="P533" i="3" s="1"/>
  <c r="N532" i="3"/>
  <c r="P528" i="3"/>
  <c r="N528" i="3"/>
  <c r="L528" i="3"/>
  <c r="P527" i="3"/>
  <c r="O527" i="3"/>
  <c r="N526" i="3"/>
  <c r="M526" i="3"/>
  <c r="P526" i="3" s="1"/>
  <c r="N525" i="3"/>
  <c r="N523" i="3" s="1"/>
  <c r="M525" i="3"/>
  <c r="P525" i="3" s="1"/>
  <c r="N524" i="3"/>
  <c r="M524" i="3"/>
  <c r="L524" i="3"/>
  <c r="O524" i="3" s="1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M505" i="3"/>
  <c r="L505" i="3"/>
  <c r="O505" i="3" s="1"/>
  <c r="M504" i="3"/>
  <c r="P504" i="3" s="1"/>
  <c r="L504" i="3"/>
  <c r="P503" i="3"/>
  <c r="N503" i="3"/>
  <c r="M503" i="3"/>
  <c r="L503" i="3"/>
  <c r="O503" i="3" s="1"/>
  <c r="P502" i="3"/>
  <c r="M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N477" i="3"/>
  <c r="M477" i="3"/>
  <c r="P477" i="3" s="1"/>
  <c r="N476" i="3"/>
  <c r="N472" i="3" s="1"/>
  <c r="N470" i="3" s="1"/>
  <c r="N474" i="3"/>
  <c r="P472" i="3"/>
  <c r="L472" i="3"/>
  <c r="L470" i="3" s="1"/>
  <c r="O470" i="3" s="1"/>
  <c r="P471" i="3"/>
  <c r="O471" i="3"/>
  <c r="M470" i="3"/>
  <c r="P470" i="3" s="1"/>
  <c r="M469" i="3"/>
  <c r="P469" i="3" s="1"/>
  <c r="P468" i="3"/>
  <c r="N468" i="3"/>
  <c r="M468" i="3"/>
  <c r="M467" i="3" s="1"/>
  <c r="P467" i="3" s="1"/>
  <c r="L468" i="3"/>
  <c r="O468" i="3" s="1"/>
  <c r="J466" i="3"/>
  <c r="I466" i="3"/>
  <c r="K466" i="3" s="1"/>
  <c r="J465" i="3"/>
  <c r="I465" i="3"/>
  <c r="K465" i="3" s="1"/>
  <c r="I464" i="3"/>
  <c r="I463" i="3"/>
  <c r="I462" i="3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P447" i="3"/>
  <c r="N447" i="3"/>
  <c r="M447" i="3"/>
  <c r="N446" i="3"/>
  <c r="M446" i="3"/>
  <c r="P446" i="3" s="1"/>
  <c r="N445" i="3"/>
  <c r="M445" i="3"/>
  <c r="P445" i="3" s="1"/>
  <c r="L445" i="3"/>
  <c r="O445" i="3" s="1"/>
  <c r="P444" i="3"/>
  <c r="M444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P431" i="3"/>
  <c r="L431" i="3"/>
  <c r="L429" i="3" s="1"/>
  <c r="O429" i="3" s="1"/>
  <c r="P430" i="3"/>
  <c r="O430" i="3"/>
  <c r="P429" i="3"/>
  <c r="N429" i="3"/>
  <c r="M429" i="3"/>
  <c r="P424" i="3"/>
  <c r="N424" i="3"/>
  <c r="L424" i="3"/>
  <c r="P423" i="3"/>
  <c r="O423" i="3"/>
  <c r="N422" i="3"/>
  <c r="M422" i="3"/>
  <c r="P422" i="3" s="1"/>
  <c r="N421" i="3"/>
  <c r="M421" i="3"/>
  <c r="P421" i="3" s="1"/>
  <c r="N420" i="3"/>
  <c r="N419" i="3" s="1"/>
  <c r="M420" i="3"/>
  <c r="L420" i="3"/>
  <c r="O420" i="3" s="1"/>
  <c r="J418" i="3"/>
  <c r="K413" i="3"/>
  <c r="K412" i="3"/>
  <c r="N410" i="3"/>
  <c r="N408" i="3" s="1"/>
  <c r="M410" i="3"/>
  <c r="P410" i="3" s="1"/>
  <c r="L410" i="3"/>
  <c r="P409" i="3"/>
  <c r="O409" i="3"/>
  <c r="N407" i="3"/>
  <c r="N405" i="3" s="1"/>
  <c r="M407" i="3"/>
  <c r="P407" i="3" s="1"/>
  <c r="L407" i="3"/>
  <c r="P406" i="3"/>
  <c r="O406" i="3"/>
  <c r="N403" i="3"/>
  <c r="M403" i="3"/>
  <c r="P403" i="3" s="1"/>
  <c r="L403" i="3"/>
  <c r="K401" i="3"/>
  <c r="J401" i="3"/>
  <c r="I401" i="3"/>
  <c r="K400" i="3"/>
  <c r="K399" i="3"/>
  <c r="N397" i="3"/>
  <c r="N395" i="3" s="1"/>
  <c r="M397" i="3"/>
  <c r="P397" i="3" s="1"/>
  <c r="L397" i="3"/>
  <c r="P396" i="3"/>
  <c r="O396" i="3"/>
  <c r="N394" i="3"/>
  <c r="M394" i="3"/>
  <c r="P394" i="3" s="1"/>
  <c r="L394" i="3"/>
  <c r="L392" i="3" s="1"/>
  <c r="O392" i="3" s="1"/>
  <c r="P393" i="3"/>
  <c r="O393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M350" i="3"/>
  <c r="M348" i="3" s="1"/>
  <c r="L350" i="3"/>
  <c r="P349" i="3"/>
  <c r="O349" i="3"/>
  <c r="N346" i="3"/>
  <c r="M346" i="3"/>
  <c r="P346" i="3" s="1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P335" i="3"/>
  <c r="O335" i="3"/>
  <c r="N333" i="3"/>
  <c r="N331" i="3" s="1"/>
  <c r="M333" i="3"/>
  <c r="M331" i="3" s="1"/>
  <c r="L333" i="3"/>
  <c r="P332" i="3"/>
  <c r="O332" i="3"/>
  <c r="N329" i="3"/>
  <c r="M329" i="3"/>
  <c r="P329" i="3" s="1"/>
  <c r="L329" i="3"/>
  <c r="O329" i="3" s="1"/>
  <c r="I327" i="3"/>
  <c r="I325" i="3"/>
  <c r="N323" i="3"/>
  <c r="N321" i="3" s="1"/>
  <c r="M323" i="3"/>
  <c r="M321" i="3" s="1"/>
  <c r="P321" i="3" s="1"/>
  <c r="L323" i="3"/>
  <c r="O323" i="3" s="1"/>
  <c r="P322" i="3"/>
  <c r="O322" i="3"/>
  <c r="N320" i="3"/>
  <c r="M320" i="3"/>
  <c r="L320" i="3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P305" i="3"/>
  <c r="O305" i="3"/>
  <c r="N303" i="3"/>
  <c r="N301" i="3" s="1"/>
  <c r="M303" i="3"/>
  <c r="L303" i="3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K288" i="3" s="1"/>
  <c r="I287" i="3"/>
  <c r="N285" i="3"/>
  <c r="M285" i="3"/>
  <c r="M283" i="3" s="1"/>
  <c r="P283" i="3" s="1"/>
  <c r="L285" i="3"/>
  <c r="O285" i="3" s="1"/>
  <c r="P284" i="3"/>
  <c r="O284" i="3"/>
  <c r="N282" i="3"/>
  <c r="M282" i="3"/>
  <c r="M280" i="3" s="1"/>
  <c r="L282" i="3"/>
  <c r="P281" i="3"/>
  <c r="O281" i="3"/>
  <c r="O278" i="3"/>
  <c r="N278" i="3"/>
  <c r="M278" i="3"/>
  <c r="P278" i="3" s="1"/>
  <c r="L278" i="3"/>
  <c r="J276" i="3"/>
  <c r="I271" i="3"/>
  <c r="K271" i="3" s="1"/>
  <c r="N269" i="3"/>
  <c r="N267" i="3" s="1"/>
  <c r="M269" i="3"/>
  <c r="L269" i="3"/>
  <c r="L267" i="3" s="1"/>
  <c r="O267" i="3" s="1"/>
  <c r="P268" i="3"/>
  <c r="O268" i="3"/>
  <c r="N266" i="3"/>
  <c r="M266" i="3"/>
  <c r="P266" i="3" s="1"/>
  <c r="L266" i="3"/>
  <c r="P265" i="3"/>
  <c r="O265" i="3"/>
  <c r="O262" i="3"/>
  <c r="N262" i="3"/>
  <c r="M262" i="3"/>
  <c r="P262" i="3" s="1"/>
  <c r="L262" i="3"/>
  <c r="J260" i="3"/>
  <c r="K258" i="3"/>
  <c r="K257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26" i="3" s="1"/>
  <c r="J180" i="3" s="1"/>
  <c r="J236" i="3"/>
  <c r="I236" i="3"/>
  <c r="K236" i="3" s="1"/>
  <c r="J235" i="3"/>
  <c r="I235" i="3"/>
  <c r="K235" i="3" s="1"/>
  <c r="J233" i="3"/>
  <c r="N231" i="3"/>
  <c r="N230" i="3"/>
  <c r="N229" i="3"/>
  <c r="N228" i="3"/>
  <c r="I225" i="3"/>
  <c r="K225" i="3" s="1"/>
  <c r="I224" i="3"/>
  <c r="I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P189" i="3" s="1"/>
  <c r="L189" i="3"/>
  <c r="O189" i="3" s="1"/>
  <c r="P188" i="3"/>
  <c r="O188" i="3"/>
  <c r="N186" i="3"/>
  <c r="M186" i="3"/>
  <c r="L186" i="3"/>
  <c r="P185" i="3"/>
  <c r="O185" i="3"/>
  <c r="N182" i="3"/>
  <c r="M182" i="3"/>
  <c r="L182" i="3"/>
  <c r="O182" i="3" s="1"/>
  <c r="J177" i="3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N168" i="3" s="1"/>
  <c r="M170" i="3"/>
  <c r="M168" i="3" s="1"/>
  <c r="P168" i="3" s="1"/>
  <c r="L170" i="3"/>
  <c r="O170" i="3" s="1"/>
  <c r="P169" i="3"/>
  <c r="O169" i="3"/>
  <c r="N166" i="3"/>
  <c r="M166" i="3"/>
  <c r="L166" i="3"/>
  <c r="J164" i="3"/>
  <c r="I159" i="3"/>
  <c r="I148" i="3" s="1"/>
  <c r="N157" i="3"/>
  <c r="M157" i="3"/>
  <c r="M155" i="3" s="1"/>
  <c r="P155" i="3" s="1"/>
  <c r="L157" i="3"/>
  <c r="L155" i="3" s="1"/>
  <c r="O155" i="3" s="1"/>
  <c r="P156" i="3"/>
  <c r="O156" i="3"/>
  <c r="N154" i="3"/>
  <c r="N152" i="3" s="1"/>
  <c r="M154" i="3"/>
  <c r="M152" i="3" s="1"/>
  <c r="L154" i="3"/>
  <c r="P153" i="3"/>
  <c r="O153" i="3"/>
  <c r="O150" i="3"/>
  <c r="N150" i="3"/>
  <c r="M150" i="3"/>
  <c r="P150" i="3" s="1"/>
  <c r="L150" i="3"/>
  <c r="J148" i="3"/>
  <c r="I146" i="3"/>
  <c r="I130" i="3" s="1"/>
  <c r="K130" i="3" s="1"/>
  <c r="I145" i="3"/>
  <c r="K145" i="3" s="1"/>
  <c r="I144" i="3"/>
  <c r="N140" i="3"/>
  <c r="N138" i="3" s="1"/>
  <c r="M140" i="3"/>
  <c r="L140" i="3"/>
  <c r="P139" i="3"/>
  <c r="O139" i="3"/>
  <c r="N137" i="3"/>
  <c r="M137" i="3"/>
  <c r="M135" i="3" s="1"/>
  <c r="L137" i="3"/>
  <c r="L135" i="3" s="1"/>
  <c r="P136" i="3"/>
  <c r="O136" i="3"/>
  <c r="P133" i="3"/>
  <c r="N133" i="3"/>
  <c r="M133" i="3"/>
  <c r="L133" i="3"/>
  <c r="J130" i="3"/>
  <c r="N127" i="3"/>
  <c r="N125" i="3" s="1"/>
  <c r="M127" i="3"/>
  <c r="P127" i="3" s="1"/>
  <c r="L127" i="3"/>
  <c r="P126" i="3"/>
  <c r="O126" i="3"/>
  <c r="N124" i="3"/>
  <c r="M124" i="3"/>
  <c r="P124" i="3" s="1"/>
  <c r="L124" i="3"/>
  <c r="L122" i="3" s="1"/>
  <c r="O122" i="3" s="1"/>
  <c r="P123" i="3"/>
  <c r="O123" i="3"/>
  <c r="O120" i="3"/>
  <c r="N120" i="3"/>
  <c r="M120" i="3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J87" i="3" s="1"/>
  <c r="I99" i="3"/>
  <c r="I87" i="3" s="1"/>
  <c r="K87" i="3" s="1"/>
  <c r="J98" i="3"/>
  <c r="J86" i="3" s="1"/>
  <c r="I98" i="3"/>
  <c r="K98" i="3" s="1"/>
  <c r="N96" i="3"/>
  <c r="N94" i="3" s="1"/>
  <c r="M96" i="3"/>
  <c r="P96" i="3" s="1"/>
  <c r="L96" i="3"/>
  <c r="L94" i="3" s="1"/>
  <c r="O94" i="3" s="1"/>
  <c r="P95" i="3"/>
  <c r="O95" i="3"/>
  <c r="N93" i="3"/>
  <c r="M93" i="3"/>
  <c r="M91" i="3" s="1"/>
  <c r="L93" i="3"/>
  <c r="L91" i="3" s="1"/>
  <c r="P92" i="3"/>
  <c r="O92" i="3"/>
  <c r="N89" i="3"/>
  <c r="M89" i="3"/>
  <c r="P89" i="3" s="1"/>
  <c r="L89" i="3"/>
  <c r="O89" i="3" s="1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65" i="3" s="1"/>
  <c r="J76" i="3"/>
  <c r="J64" i="3" s="1"/>
  <c r="N74" i="3"/>
  <c r="N72" i="3" s="1"/>
  <c r="M74" i="3"/>
  <c r="P74" i="3" s="1"/>
  <c r="L74" i="3"/>
  <c r="O74" i="3" s="1"/>
  <c r="P73" i="3"/>
  <c r="O73" i="3"/>
  <c r="N71" i="3"/>
  <c r="M71" i="3"/>
  <c r="L71" i="3"/>
  <c r="L69" i="3" s="1"/>
  <c r="P70" i="3"/>
  <c r="O70" i="3"/>
  <c r="N67" i="3"/>
  <c r="M67" i="3"/>
  <c r="L67" i="3"/>
  <c r="O67" i="3" s="1"/>
  <c r="N61" i="3"/>
  <c r="N59" i="3" s="1"/>
  <c r="M61" i="3"/>
  <c r="M59" i="3" s="1"/>
  <c r="L61" i="3"/>
  <c r="P60" i="3"/>
  <c r="O60" i="3"/>
  <c r="N58" i="3"/>
  <c r="N56" i="3" s="1"/>
  <c r="M58" i="3"/>
  <c r="M56" i="3" s="1"/>
  <c r="L58" i="3"/>
  <c r="L56" i="3" s="1"/>
  <c r="P57" i="3"/>
  <c r="O57" i="3"/>
  <c r="P54" i="3"/>
  <c r="N54" i="3"/>
  <c r="M54" i="3"/>
  <c r="L54" i="3"/>
  <c r="N49" i="3"/>
  <c r="N47" i="3" s="1"/>
  <c r="M49" i="3"/>
  <c r="M47" i="3" s="1"/>
  <c r="P47" i="3" s="1"/>
  <c r="L49" i="3"/>
  <c r="P48" i="3"/>
  <c r="O48" i="3"/>
  <c r="N46" i="3"/>
  <c r="M46" i="3"/>
  <c r="L46" i="3"/>
  <c r="L44" i="3" s="1"/>
  <c r="P45" i="3"/>
  <c r="O45" i="3"/>
  <c r="O42" i="3"/>
  <c r="N42" i="3"/>
  <c r="M42" i="3"/>
  <c r="L42" i="3"/>
  <c r="P36" i="3"/>
  <c r="N36" i="3"/>
  <c r="M36" i="3"/>
  <c r="P35" i="3"/>
  <c r="O35" i="3"/>
  <c r="N35" i="3"/>
  <c r="M35" i="3"/>
  <c r="L35" i="3"/>
  <c r="N34" i="3"/>
  <c r="M34" i="3"/>
  <c r="P34" i="3" s="1"/>
  <c r="N33" i="3"/>
  <c r="N30" i="3" s="1"/>
  <c r="M33" i="3"/>
  <c r="N32" i="3"/>
  <c r="N31" i="3" s="1"/>
  <c r="M32" i="3"/>
  <c r="P32" i="3" s="1"/>
  <c r="L32" i="3"/>
  <c r="P31" i="3"/>
  <c r="M31" i="3"/>
  <c r="N29" i="3"/>
  <c r="N28" i="3" s="1"/>
  <c r="N25" i="3"/>
  <c r="N15" i="3" s="1"/>
  <c r="M25" i="3"/>
  <c r="P25" i="3" s="1"/>
  <c r="L25" i="3"/>
  <c r="P22" i="3"/>
  <c r="O22" i="3"/>
  <c r="N22" i="3"/>
  <c r="M22" i="3"/>
  <c r="L22" i="3"/>
  <c r="N19" i="3"/>
  <c r="M19" i="3"/>
  <c r="P19" i="3" s="1"/>
  <c r="L19" i="3"/>
  <c r="N12" i="3"/>
  <c r="M12" i="3"/>
  <c r="P12" i="3" s="1"/>
  <c r="L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P809" i="2"/>
  <c r="O809" i="2"/>
  <c r="O808" i="2"/>
  <c r="M808" i="2"/>
  <c r="P808" i="2" s="1"/>
  <c r="L808" i="2"/>
  <c r="P807" i="2"/>
  <c r="M807" i="2"/>
  <c r="L807" i="2"/>
  <c r="O806" i="2"/>
  <c r="N806" i="2"/>
  <c r="M806" i="2"/>
  <c r="P806" i="2" s="1"/>
  <c r="L806" i="2"/>
  <c r="P805" i="2"/>
  <c r="M805" i="2"/>
  <c r="K804" i="2"/>
  <c r="J804" i="2"/>
  <c r="K802" i="2"/>
  <c r="J801" i="2"/>
  <c r="J800" i="2"/>
  <c r="J785" i="2" s="1"/>
  <c r="I800" i="2"/>
  <c r="I785" i="2" s="1"/>
  <c r="K785" i="2" s="1"/>
  <c r="P798" i="2"/>
  <c r="O798" i="2"/>
  <c r="P797" i="2"/>
  <c r="O797" i="2"/>
  <c r="P796" i="2"/>
  <c r="N796" i="2"/>
  <c r="M796" i="2"/>
  <c r="L796" i="2"/>
  <c r="O796" i="2" s="1"/>
  <c r="P791" i="2"/>
  <c r="N791" i="2"/>
  <c r="L791" i="2"/>
  <c r="P790" i="2"/>
  <c r="O790" i="2"/>
  <c r="N789" i="2"/>
  <c r="M789" i="2"/>
  <c r="P789" i="2" s="1"/>
  <c r="P788" i="2"/>
  <c r="N788" i="2"/>
  <c r="M788" i="2"/>
  <c r="O787" i="2"/>
  <c r="N787" i="2"/>
  <c r="N786" i="2" s="1"/>
  <c r="M787" i="2"/>
  <c r="P787" i="2" s="1"/>
  <c r="L787" i="2"/>
  <c r="P786" i="2"/>
  <c r="M786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P774" i="2"/>
  <c r="O774" i="2"/>
  <c r="P773" i="2"/>
  <c r="N773" i="2"/>
  <c r="M773" i="2"/>
  <c r="L773" i="2"/>
  <c r="O773" i="2" s="1"/>
  <c r="O772" i="2"/>
  <c r="N772" i="2"/>
  <c r="M772" i="2"/>
  <c r="L772" i="2"/>
  <c r="P771" i="2"/>
  <c r="N771" i="2"/>
  <c r="M771" i="2"/>
  <c r="L771" i="2"/>
  <c r="N770" i="2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P758" i="2"/>
  <c r="O758" i="2"/>
  <c r="P757" i="2"/>
  <c r="N757" i="2"/>
  <c r="M757" i="2"/>
  <c r="L757" i="2"/>
  <c r="O757" i="2" s="1"/>
  <c r="O756" i="2"/>
  <c r="N756" i="2"/>
  <c r="M756" i="2"/>
  <c r="L756" i="2"/>
  <c r="P755" i="2"/>
  <c r="N755" i="2"/>
  <c r="M755" i="2"/>
  <c r="L755" i="2"/>
  <c r="N754" i="2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P741" i="2"/>
  <c r="O741" i="2"/>
  <c r="P740" i="2"/>
  <c r="N740" i="2"/>
  <c r="M740" i="2"/>
  <c r="L740" i="2"/>
  <c r="O740" i="2" s="1"/>
  <c r="O739" i="2"/>
  <c r="N739" i="2"/>
  <c r="M739" i="2"/>
  <c r="L739" i="2"/>
  <c r="P738" i="2"/>
  <c r="N738" i="2"/>
  <c r="M738" i="2"/>
  <c r="L738" i="2"/>
  <c r="N737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N695" i="2"/>
  <c r="M695" i="2"/>
  <c r="L695" i="2"/>
  <c r="O695" i="2" s="1"/>
  <c r="P690" i="2"/>
  <c r="N690" i="2"/>
  <c r="L690" i="2"/>
  <c r="L688" i="2" s="1"/>
  <c r="O688" i="2" s="1"/>
  <c r="P688" i="2"/>
  <c r="N688" i="2"/>
  <c r="M688" i="2"/>
  <c r="P687" i="2"/>
  <c r="N687" i="2"/>
  <c r="M687" i="2"/>
  <c r="O686" i="2"/>
  <c r="N686" i="2"/>
  <c r="N685" i="2" s="1"/>
  <c r="M686" i="2"/>
  <c r="P686" i="2" s="1"/>
  <c r="L686" i="2"/>
  <c r="M685" i="2"/>
  <c r="P685" i="2" s="1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K672" i="2" s="1"/>
  <c r="P667" i="2"/>
  <c r="O667" i="2"/>
  <c r="P666" i="2"/>
  <c r="O666" i="2"/>
  <c r="O665" i="2"/>
  <c r="N665" i="2"/>
  <c r="M665" i="2"/>
  <c r="P665" i="2" s="1"/>
  <c r="L665" i="2"/>
  <c r="P660" i="2"/>
  <c r="N660" i="2"/>
  <c r="N657" i="2" s="1"/>
  <c r="L660" i="2"/>
  <c r="P659" i="2"/>
  <c r="O659" i="2"/>
  <c r="N658" i="2"/>
  <c r="M658" i="2"/>
  <c r="P658" i="2" s="1"/>
  <c r="M657" i="2"/>
  <c r="P657" i="2" s="1"/>
  <c r="P656" i="2"/>
  <c r="N656" i="2"/>
  <c r="M656" i="2"/>
  <c r="L656" i="2"/>
  <c r="M655" i="2"/>
  <c r="P655" i="2" s="1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P634" i="2"/>
  <c r="N634" i="2"/>
  <c r="N631" i="2" s="1"/>
  <c r="L634" i="2"/>
  <c r="L632" i="2" s="1"/>
  <c r="O632" i="2" s="1"/>
  <c r="P633" i="2"/>
  <c r="O633" i="2"/>
  <c r="P632" i="2"/>
  <c r="N632" i="2"/>
  <c r="M632" i="2"/>
  <c r="M631" i="2"/>
  <c r="P631" i="2" s="1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K594" i="2" s="1"/>
  <c r="J593" i="2"/>
  <c r="J592" i="2" s="1"/>
  <c r="I593" i="2"/>
  <c r="J583" i="2"/>
  <c r="J577" i="2" s="1"/>
  <c r="J582" i="2"/>
  <c r="J576" i="2" s="1"/>
  <c r="J559" i="2" s="1"/>
  <c r="J543" i="2" s="1"/>
  <c r="I577" i="2"/>
  <c r="K577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L555" i="2" s="1"/>
  <c r="O555" i="2" s="1"/>
  <c r="P556" i="2"/>
  <c r="O556" i="2"/>
  <c r="P555" i="2"/>
  <c r="N555" i="2"/>
  <c r="N545" i="2" s="1"/>
  <c r="N544" i="2" s="1"/>
  <c r="M555" i="2"/>
  <c r="P549" i="2"/>
  <c r="N549" i="2"/>
  <c r="L549" i="2"/>
  <c r="O549" i="2" s="1"/>
  <c r="P548" i="2"/>
  <c r="O548" i="2"/>
  <c r="N547" i="2"/>
  <c r="M547" i="2"/>
  <c r="P547" i="2" s="1"/>
  <c r="P546" i="2"/>
  <c r="N546" i="2"/>
  <c r="M546" i="2"/>
  <c r="P545" i="2"/>
  <c r="O545" i="2"/>
  <c r="M545" i="2"/>
  <c r="M544" i="2" s="1"/>
  <c r="P544" i="2" s="1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O535" i="2" s="1"/>
  <c r="P534" i="2"/>
  <c r="O534" i="2"/>
  <c r="P533" i="2"/>
  <c r="N533" i="2"/>
  <c r="M533" i="2"/>
  <c r="P528" i="2"/>
  <c r="N528" i="2"/>
  <c r="L528" i="2"/>
  <c r="P527" i="2"/>
  <c r="O527" i="2"/>
  <c r="N526" i="2"/>
  <c r="M526" i="2"/>
  <c r="P526" i="2" s="1"/>
  <c r="P525" i="2"/>
  <c r="N525" i="2"/>
  <c r="M525" i="2"/>
  <c r="O524" i="2"/>
  <c r="N524" i="2"/>
  <c r="N523" i="2" s="1"/>
  <c r="M524" i="2"/>
  <c r="P524" i="2" s="1"/>
  <c r="L524" i="2"/>
  <c r="M523" i="2"/>
  <c r="P523" i="2" s="1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4" i="2" s="1"/>
  <c r="P506" i="2"/>
  <c r="O506" i="2"/>
  <c r="O505" i="2"/>
  <c r="N505" i="2"/>
  <c r="M505" i="2"/>
  <c r="P505" i="2" s="1"/>
  <c r="L505" i="2"/>
  <c r="M504" i="2"/>
  <c r="P504" i="2" s="1"/>
  <c r="L504" i="2"/>
  <c r="O504" i="2" s="1"/>
  <c r="N503" i="2"/>
  <c r="M503" i="2"/>
  <c r="L503" i="2"/>
  <c r="L502" i="2" s="1"/>
  <c r="O502" i="2" s="1"/>
  <c r="N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P472" i="2"/>
  <c r="N472" i="2"/>
  <c r="L472" i="2"/>
  <c r="L470" i="2" s="1"/>
  <c r="P471" i="2"/>
  <c r="O471" i="2"/>
  <c r="N470" i="2"/>
  <c r="M470" i="2"/>
  <c r="P470" i="2" s="1"/>
  <c r="N469" i="2"/>
  <c r="N467" i="2" s="1"/>
  <c r="M469" i="2"/>
  <c r="P469" i="2" s="1"/>
  <c r="N468" i="2"/>
  <c r="M468" i="2"/>
  <c r="L468" i="2"/>
  <c r="O468" i="2" s="1"/>
  <c r="J466" i="2"/>
  <c r="I466" i="2"/>
  <c r="J465" i="2"/>
  <c r="I465" i="2"/>
  <c r="K465" i="2" s="1"/>
  <c r="I464" i="2"/>
  <c r="I463" i="2"/>
  <c r="I462" i="2"/>
  <c r="K462" i="2" s="1"/>
  <c r="I460" i="2"/>
  <c r="K458" i="2"/>
  <c r="P456" i="2"/>
  <c r="L456" i="2"/>
  <c r="P455" i="2"/>
  <c r="O455" i="2"/>
  <c r="P454" i="2"/>
  <c r="N454" i="2"/>
  <c r="M454" i="2"/>
  <c r="P449" i="2"/>
  <c r="N449" i="2"/>
  <c r="N446" i="2" s="1"/>
  <c r="L449" i="2"/>
  <c r="L447" i="2" s="1"/>
  <c r="O447" i="2" s="1"/>
  <c r="P448" i="2"/>
  <c r="O448" i="2"/>
  <c r="P447" i="2"/>
  <c r="N447" i="2"/>
  <c r="M447" i="2"/>
  <c r="M446" i="2"/>
  <c r="P446" i="2" s="1"/>
  <c r="P445" i="2"/>
  <c r="N445" i="2"/>
  <c r="M445" i="2"/>
  <c r="L445" i="2"/>
  <c r="O445" i="2" s="1"/>
  <c r="M444" i="2"/>
  <c r="P444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J434" i="2"/>
  <c r="P431" i="2"/>
  <c r="L431" i="2"/>
  <c r="P430" i="2"/>
  <c r="O430" i="2"/>
  <c r="N429" i="2"/>
  <c r="M429" i="2"/>
  <c r="P429" i="2" s="1"/>
  <c r="P424" i="2"/>
  <c r="N424" i="2"/>
  <c r="L424" i="2"/>
  <c r="P423" i="2"/>
  <c r="O423" i="2"/>
  <c r="P422" i="2"/>
  <c r="N422" i="2"/>
  <c r="M422" i="2"/>
  <c r="L422" i="2"/>
  <c r="O422" i="2" s="1"/>
  <c r="N421" i="2"/>
  <c r="M421" i="2"/>
  <c r="P421" i="2" s="1"/>
  <c r="N420" i="2"/>
  <c r="M420" i="2"/>
  <c r="M419" i="2" s="1"/>
  <c r="L420" i="2"/>
  <c r="J418" i="2"/>
  <c r="K413" i="2"/>
  <c r="K412" i="2"/>
  <c r="N410" i="2"/>
  <c r="N408" i="2" s="1"/>
  <c r="M410" i="2"/>
  <c r="M408" i="2" s="1"/>
  <c r="L410" i="2"/>
  <c r="P409" i="2"/>
  <c r="O409" i="2"/>
  <c r="N407" i="2"/>
  <c r="N405" i="2" s="1"/>
  <c r="M407" i="2"/>
  <c r="P407" i="2" s="1"/>
  <c r="L407" i="2"/>
  <c r="O407" i="2" s="1"/>
  <c r="P406" i="2"/>
  <c r="O406" i="2"/>
  <c r="P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P396" i="2"/>
  <c r="O396" i="2"/>
  <c r="N394" i="2"/>
  <c r="M394" i="2"/>
  <c r="L394" i="2"/>
  <c r="L392" i="2" s="1"/>
  <c r="O392" i="2" s="1"/>
  <c r="P393" i="2"/>
  <c r="O393" i="2"/>
  <c r="P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N348" i="2" s="1"/>
  <c r="M350" i="2"/>
  <c r="L350" i="2"/>
  <c r="L348" i="2" s="1"/>
  <c r="P349" i="2"/>
  <c r="O349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L334" i="2" s="1"/>
  <c r="O334" i="2" s="1"/>
  <c r="P335" i="2"/>
  <c r="O335" i="2"/>
  <c r="N333" i="2"/>
  <c r="M333" i="2"/>
  <c r="M331" i="2" s="1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M321" i="2" s="1"/>
  <c r="L323" i="2"/>
  <c r="P322" i="2"/>
  <c r="O322" i="2"/>
  <c r="N320" i="2"/>
  <c r="N318" i="2" s="1"/>
  <c r="M320" i="2"/>
  <c r="L320" i="2"/>
  <c r="L318" i="2" s="1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M304" i="2" s="1"/>
  <c r="P304" i="2" s="1"/>
  <c r="L306" i="2"/>
  <c r="P305" i="2"/>
  <c r="O305" i="2"/>
  <c r="N303" i="2"/>
  <c r="M303" i="2"/>
  <c r="M301" i="2" s="1"/>
  <c r="P301" i="2" s="1"/>
  <c r="L303" i="2"/>
  <c r="O303" i="2" s="1"/>
  <c r="P302" i="2"/>
  <c r="O302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N285" i="2"/>
  <c r="N283" i="2" s="1"/>
  <c r="M285" i="2"/>
  <c r="M283" i="2" s="1"/>
  <c r="P283" i="2" s="1"/>
  <c r="L285" i="2"/>
  <c r="O285" i="2" s="1"/>
  <c r="P284" i="2"/>
  <c r="O284" i="2"/>
  <c r="N282" i="2"/>
  <c r="N280" i="2" s="1"/>
  <c r="M282" i="2"/>
  <c r="M280" i="2" s="1"/>
  <c r="L282" i="2"/>
  <c r="L280" i="2" s="1"/>
  <c r="P281" i="2"/>
  <c r="O281" i="2"/>
  <c r="P278" i="2"/>
  <c r="O278" i="2"/>
  <c r="N278" i="2"/>
  <c r="M278" i="2"/>
  <c r="L278" i="2"/>
  <c r="J276" i="2"/>
  <c r="I271" i="2"/>
  <c r="K271" i="2" s="1"/>
  <c r="N269" i="2"/>
  <c r="N267" i="2" s="1"/>
  <c r="M269" i="2"/>
  <c r="M267" i="2" s="1"/>
  <c r="P267" i="2" s="1"/>
  <c r="L269" i="2"/>
  <c r="L267" i="2" s="1"/>
  <c r="O267" i="2" s="1"/>
  <c r="P268" i="2"/>
  <c r="O268" i="2"/>
  <c r="N266" i="2"/>
  <c r="M266" i="2"/>
  <c r="M264" i="2" s="1"/>
  <c r="P264" i="2" s="1"/>
  <c r="L266" i="2"/>
  <c r="L264" i="2" s="1"/>
  <c r="P265" i="2"/>
  <c r="O265" i="2"/>
  <c r="O262" i="2"/>
  <c r="N262" i="2"/>
  <c r="M262" i="2"/>
  <c r="L262" i="2"/>
  <c r="J260" i="2"/>
  <c r="K258" i="2"/>
  <c r="K257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J226" i="2" s="1"/>
  <c r="J180" i="2" s="1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M186" i="2"/>
  <c r="M184" i="2" s="1"/>
  <c r="L186" i="2"/>
  <c r="P185" i="2"/>
  <c r="O185" i="2"/>
  <c r="N182" i="2"/>
  <c r="M182" i="2"/>
  <c r="L182" i="2"/>
  <c r="O182" i="2" s="1"/>
  <c r="J177" i="2"/>
  <c r="I176" i="2"/>
  <c r="K176" i="2" s="1"/>
  <c r="J174" i="2"/>
  <c r="N173" i="2"/>
  <c r="N171" i="2" s="1"/>
  <c r="M173" i="2"/>
  <c r="P173" i="2" s="1"/>
  <c r="L173" i="2"/>
  <c r="O173" i="2" s="1"/>
  <c r="P172" i="2"/>
  <c r="O172" i="2"/>
  <c r="N170" i="2"/>
  <c r="M170" i="2"/>
  <c r="P170" i="2" s="1"/>
  <c r="L170" i="2"/>
  <c r="O170" i="2" s="1"/>
  <c r="P169" i="2"/>
  <c r="O169" i="2"/>
  <c r="N166" i="2"/>
  <c r="M166" i="2"/>
  <c r="L166" i="2"/>
  <c r="O166" i="2" s="1"/>
  <c r="J164" i="2"/>
  <c r="I159" i="2"/>
  <c r="K159" i="2" s="1"/>
  <c r="N157" i="2"/>
  <c r="M157" i="2"/>
  <c r="M155" i="2" s="1"/>
  <c r="P155" i="2" s="1"/>
  <c r="L157" i="2"/>
  <c r="O157" i="2" s="1"/>
  <c r="P156" i="2"/>
  <c r="O156" i="2"/>
  <c r="N154" i="2"/>
  <c r="N152" i="2" s="1"/>
  <c r="M154" i="2"/>
  <c r="M152" i="2" s="1"/>
  <c r="P152" i="2" s="1"/>
  <c r="L154" i="2"/>
  <c r="O154" i="2" s="1"/>
  <c r="P153" i="2"/>
  <c r="O153" i="2"/>
  <c r="N150" i="2"/>
  <c r="M150" i="2"/>
  <c r="P150" i="2" s="1"/>
  <c r="L150" i="2"/>
  <c r="O150" i="2" s="1"/>
  <c r="J148" i="2"/>
  <c r="I146" i="2"/>
  <c r="I130" i="2" s="1"/>
  <c r="K130" i="2" s="1"/>
  <c r="I145" i="2"/>
  <c r="I144" i="2"/>
  <c r="K144" i="2" s="1"/>
  <c r="N140" i="2"/>
  <c r="N138" i="2" s="1"/>
  <c r="M140" i="2"/>
  <c r="P140" i="2" s="1"/>
  <c r="L140" i="2"/>
  <c r="O140" i="2" s="1"/>
  <c r="P139" i="2"/>
  <c r="O139" i="2"/>
  <c r="N137" i="2"/>
  <c r="N135" i="2" s="1"/>
  <c r="M137" i="2"/>
  <c r="L137" i="2"/>
  <c r="O137" i="2" s="1"/>
  <c r="P136" i="2"/>
  <c r="O136" i="2"/>
  <c r="P133" i="2"/>
  <c r="O133" i="2"/>
  <c r="N133" i="2"/>
  <c r="M133" i="2"/>
  <c r="L133" i="2"/>
  <c r="J130" i="2"/>
  <c r="N127" i="2"/>
  <c r="M127" i="2"/>
  <c r="M125" i="2" s="1"/>
  <c r="P125" i="2" s="1"/>
  <c r="L127" i="2"/>
  <c r="O127" i="2" s="1"/>
  <c r="P126" i="2"/>
  <c r="O126" i="2"/>
  <c r="N124" i="2"/>
  <c r="N122" i="2" s="1"/>
  <c r="M124" i="2"/>
  <c r="L124" i="2"/>
  <c r="L122" i="2" s="1"/>
  <c r="O122" i="2" s="1"/>
  <c r="P123" i="2"/>
  <c r="O123" i="2"/>
  <c r="N120" i="2"/>
  <c r="M120" i="2"/>
  <c r="P120" i="2" s="1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K99" i="2" s="1"/>
  <c r="J98" i="2"/>
  <c r="J86" i="2" s="1"/>
  <c r="I98" i="2"/>
  <c r="K98" i="2" s="1"/>
  <c r="N96" i="2"/>
  <c r="N94" i="2" s="1"/>
  <c r="M96" i="2"/>
  <c r="P96" i="2" s="1"/>
  <c r="L96" i="2"/>
  <c r="O96" i="2" s="1"/>
  <c r="P95" i="2"/>
  <c r="O95" i="2"/>
  <c r="N93" i="2"/>
  <c r="N91" i="2" s="1"/>
  <c r="M93" i="2"/>
  <c r="M91" i="2" s="1"/>
  <c r="L93" i="2"/>
  <c r="P92" i="2"/>
  <c r="O92" i="2"/>
  <c r="P89" i="2"/>
  <c r="N89" i="2"/>
  <c r="M89" i="2"/>
  <c r="L89" i="2"/>
  <c r="O89" i="2" s="1"/>
  <c r="J87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65" i="2" s="1"/>
  <c r="J76" i="2"/>
  <c r="N74" i="2"/>
  <c r="N72" i="2" s="1"/>
  <c r="M74" i="2"/>
  <c r="L74" i="2"/>
  <c r="O74" i="2" s="1"/>
  <c r="P73" i="2"/>
  <c r="O73" i="2"/>
  <c r="N71" i="2"/>
  <c r="M71" i="2"/>
  <c r="L71" i="2"/>
  <c r="P70" i="2"/>
  <c r="O70" i="2"/>
  <c r="P67" i="2"/>
  <c r="N67" i="2"/>
  <c r="M67" i="2"/>
  <c r="L67" i="2"/>
  <c r="J64" i="2"/>
  <c r="N61" i="2"/>
  <c r="N59" i="2" s="1"/>
  <c r="M61" i="2"/>
  <c r="P61" i="2" s="1"/>
  <c r="L61" i="2"/>
  <c r="O61" i="2" s="1"/>
  <c r="P60" i="2"/>
  <c r="O60" i="2"/>
  <c r="N58" i="2"/>
  <c r="M58" i="2"/>
  <c r="L58" i="2"/>
  <c r="P57" i="2"/>
  <c r="O57" i="2"/>
  <c r="O54" i="2"/>
  <c r="N54" i="2"/>
  <c r="M54" i="2"/>
  <c r="L54" i="2"/>
  <c r="N49" i="2"/>
  <c r="M49" i="2"/>
  <c r="L49" i="2"/>
  <c r="O49" i="2" s="1"/>
  <c r="P48" i="2"/>
  <c r="O48" i="2"/>
  <c r="N46" i="2"/>
  <c r="N44" i="2" s="1"/>
  <c r="M46" i="2"/>
  <c r="L46" i="2"/>
  <c r="P45" i="2"/>
  <c r="O45" i="2"/>
  <c r="P42" i="2"/>
  <c r="N42" i="2"/>
  <c r="M42" i="2"/>
  <c r="L42" i="2"/>
  <c r="N36" i="2"/>
  <c r="M36" i="2"/>
  <c r="P36" i="2" s="1"/>
  <c r="P35" i="2"/>
  <c r="N35" i="2"/>
  <c r="N34" i="2" s="1"/>
  <c r="M35" i="2"/>
  <c r="L35" i="2"/>
  <c r="M34" i="2"/>
  <c r="P34" i="2" s="1"/>
  <c r="P33" i="2"/>
  <c r="N33" i="2"/>
  <c r="M33" i="2"/>
  <c r="O32" i="2"/>
  <c r="N32" i="2"/>
  <c r="M32" i="2"/>
  <c r="L32" i="2"/>
  <c r="M30" i="2"/>
  <c r="P30" i="2" s="1"/>
  <c r="N29" i="2"/>
  <c r="L29" i="2"/>
  <c r="O25" i="2"/>
  <c r="N25" i="2"/>
  <c r="M25" i="2"/>
  <c r="M19" i="2" s="1"/>
  <c r="L25" i="2"/>
  <c r="P22" i="2"/>
  <c r="N22" i="2"/>
  <c r="M22" i="2"/>
  <c r="L22" i="2"/>
  <c r="N15" i="2"/>
  <c r="L15" i="2"/>
  <c r="M12" i="2"/>
  <c r="J226" i="15" l="1"/>
  <c r="J180" i="15" s="1"/>
  <c r="L555" i="13"/>
  <c r="O555" i="13" s="1"/>
  <c r="N227" i="14"/>
  <c r="K248" i="12"/>
  <c r="J226" i="11"/>
  <c r="J180" i="11" s="1"/>
  <c r="N227" i="10"/>
  <c r="I785" i="9"/>
  <c r="K785" i="9" s="1"/>
  <c r="L477" i="15"/>
  <c r="O477" i="15" s="1"/>
  <c r="N227" i="9"/>
  <c r="L429" i="15"/>
  <c r="O429" i="15" s="1"/>
  <c r="J226" i="8"/>
  <c r="J180" i="8" s="1"/>
  <c r="K248" i="8"/>
  <c r="L555" i="15"/>
  <c r="O555" i="15" s="1"/>
  <c r="L555" i="6"/>
  <c r="O555" i="6" s="1"/>
  <c r="N227" i="6"/>
  <c r="I275" i="15"/>
  <c r="K275" i="15" s="1"/>
  <c r="I785" i="8"/>
  <c r="K785" i="8" s="1"/>
  <c r="K236" i="5"/>
  <c r="I785" i="14"/>
  <c r="K785" i="14" s="1"/>
  <c r="L547" i="11"/>
  <c r="O547" i="11" s="1"/>
  <c r="K248" i="5"/>
  <c r="I443" i="8"/>
  <c r="K443" i="8" s="1"/>
  <c r="J226" i="5"/>
  <c r="J180" i="5" s="1"/>
  <c r="L533" i="15"/>
  <c r="O533" i="15" s="1"/>
  <c r="L658" i="8"/>
  <c r="O658" i="8" s="1"/>
  <c r="L658" i="6"/>
  <c r="O658" i="6" s="1"/>
  <c r="L477" i="12"/>
  <c r="O477" i="12" s="1"/>
  <c r="K823" i="15"/>
  <c r="K826" i="15"/>
  <c r="L422" i="9"/>
  <c r="O422" i="9" s="1"/>
  <c r="I130" i="11"/>
  <c r="K130" i="11" s="1"/>
  <c r="L632" i="10"/>
  <c r="O632" i="10" s="1"/>
  <c r="L429" i="7"/>
  <c r="O429" i="7" s="1"/>
  <c r="I785" i="3"/>
  <c r="K785" i="3" s="1"/>
  <c r="N90" i="12"/>
  <c r="N88" i="12" s="1"/>
  <c r="M43" i="14"/>
  <c r="M41" i="14" s="1"/>
  <c r="L300" i="15"/>
  <c r="L298" i="15" s="1"/>
  <c r="O301" i="13"/>
  <c r="M321" i="15"/>
  <c r="P321" i="15" s="1"/>
  <c r="K287" i="13"/>
  <c r="N330" i="14"/>
  <c r="N328" i="14" s="1"/>
  <c r="L43" i="15"/>
  <c r="L41" i="15" s="1"/>
  <c r="L90" i="15"/>
  <c r="L88" i="15" s="1"/>
  <c r="M167" i="15"/>
  <c r="M165" i="15" s="1"/>
  <c r="L279" i="15"/>
  <c r="L277" i="15" s="1"/>
  <c r="M304" i="14"/>
  <c r="P304" i="14" s="1"/>
  <c r="P269" i="15"/>
  <c r="O303" i="15"/>
  <c r="O74" i="15"/>
  <c r="M134" i="15"/>
  <c r="M132" i="15" s="1"/>
  <c r="L301" i="15"/>
  <c r="L304" i="15"/>
  <c r="O304" i="15" s="1"/>
  <c r="K822" i="15"/>
  <c r="K825" i="15"/>
  <c r="K828" i="15"/>
  <c r="P306" i="15"/>
  <c r="L422" i="12"/>
  <c r="O422" i="12" s="1"/>
  <c r="I442" i="14"/>
  <c r="K442" i="14" s="1"/>
  <c r="L94" i="14"/>
  <c r="O94" i="14" s="1"/>
  <c r="L171" i="14"/>
  <c r="O171" i="14" s="1"/>
  <c r="M90" i="15"/>
  <c r="M88" i="15" s="1"/>
  <c r="P96" i="15"/>
  <c r="I87" i="14"/>
  <c r="K87" i="14" s="1"/>
  <c r="N331" i="14"/>
  <c r="P331" i="14" s="1"/>
  <c r="N55" i="15"/>
  <c r="N53" i="15" s="1"/>
  <c r="O333" i="15"/>
  <c r="K379" i="15"/>
  <c r="N151" i="15"/>
  <c r="N149" i="15" s="1"/>
  <c r="L231" i="15"/>
  <c r="N330" i="15"/>
  <c r="N328" i="15" s="1"/>
  <c r="L155" i="15"/>
  <c r="O155" i="15" s="1"/>
  <c r="L267" i="15"/>
  <c r="O267" i="15" s="1"/>
  <c r="L347" i="15"/>
  <c r="L345" i="15" s="1"/>
  <c r="M55" i="12"/>
  <c r="M53" i="12" s="1"/>
  <c r="O61" i="15"/>
  <c r="P140" i="15"/>
  <c r="O186" i="15"/>
  <c r="I190" i="15"/>
  <c r="K190" i="15" s="1"/>
  <c r="K378" i="15"/>
  <c r="K381" i="15"/>
  <c r="L317" i="13"/>
  <c r="L315" i="13" s="1"/>
  <c r="L229" i="14"/>
  <c r="M279" i="14"/>
  <c r="P279" i="14" s="1"/>
  <c r="L447" i="14"/>
  <c r="O447" i="14" s="1"/>
  <c r="P58" i="15"/>
  <c r="N155" i="15"/>
  <c r="P157" i="15"/>
  <c r="L183" i="15"/>
  <c r="L181" i="15" s="1"/>
  <c r="K360" i="15"/>
  <c r="L167" i="15"/>
  <c r="L165" i="15" s="1"/>
  <c r="L230" i="15"/>
  <c r="O264" i="15"/>
  <c r="K355" i="15"/>
  <c r="I433" i="15"/>
  <c r="I417" i="15" s="1"/>
  <c r="L392" i="13"/>
  <c r="O392" i="13" s="1"/>
  <c r="L469" i="14"/>
  <c r="L467" i="14" s="1"/>
  <c r="O467" i="14" s="1"/>
  <c r="N56" i="15"/>
  <c r="O56" i="15" s="1"/>
  <c r="L209" i="15"/>
  <c r="O209" i="15" s="1"/>
  <c r="K338" i="15"/>
  <c r="N347" i="15"/>
  <c r="N345" i="15" s="1"/>
  <c r="I364" i="15"/>
  <c r="K374" i="15"/>
  <c r="N121" i="15"/>
  <c r="N119" i="15" s="1"/>
  <c r="M279" i="15"/>
  <c r="M277" i="15" s="1"/>
  <c r="K359" i="15"/>
  <c r="J721" i="15"/>
  <c r="N183" i="15"/>
  <c r="N181" i="15" s="1"/>
  <c r="L229" i="12"/>
  <c r="K340" i="13"/>
  <c r="M47" i="14"/>
  <c r="P47" i="14" s="1"/>
  <c r="M69" i="14"/>
  <c r="P69" i="14" s="1"/>
  <c r="M171" i="14"/>
  <c r="P171" i="14" s="1"/>
  <c r="L230" i="14"/>
  <c r="K146" i="15"/>
  <c r="N187" i="15"/>
  <c r="N301" i="15"/>
  <c r="N331" i="15"/>
  <c r="O331" i="15" s="1"/>
  <c r="I314" i="13"/>
  <c r="K314" i="13" s="1"/>
  <c r="I559" i="13"/>
  <c r="I543" i="13" s="1"/>
  <c r="K543" i="13" s="1"/>
  <c r="M72" i="14"/>
  <c r="P72" i="14" s="1"/>
  <c r="L318" i="14"/>
  <c r="O318" i="14" s="1"/>
  <c r="L321" i="14"/>
  <c r="O321" i="14" s="1"/>
  <c r="K98" i="15"/>
  <c r="I148" i="15"/>
  <c r="K148" i="15" s="1"/>
  <c r="L151" i="15"/>
  <c r="L149" i="15" s="1"/>
  <c r="I216" i="15"/>
  <c r="K216" i="15" s="1"/>
  <c r="L263" i="15"/>
  <c r="L261" i="15" s="1"/>
  <c r="N263" i="15"/>
  <c r="N261" i="15" s="1"/>
  <c r="I276" i="15"/>
  <c r="K276" i="15" s="1"/>
  <c r="L334" i="15"/>
  <c r="O334" i="15" s="1"/>
  <c r="O353" i="15"/>
  <c r="L391" i="15"/>
  <c r="O391" i="15" s="1"/>
  <c r="L404" i="15"/>
  <c r="O404" i="15" s="1"/>
  <c r="O472" i="15"/>
  <c r="L229" i="13"/>
  <c r="L228" i="14"/>
  <c r="L68" i="15"/>
  <c r="L66" i="15" s="1"/>
  <c r="N134" i="15"/>
  <c r="O154" i="15"/>
  <c r="P266" i="15"/>
  <c r="M280" i="15"/>
  <c r="L283" i="15"/>
  <c r="O283" i="15" s="1"/>
  <c r="L392" i="15"/>
  <c r="O392" i="15" s="1"/>
  <c r="L395" i="14"/>
  <c r="O395" i="14" s="1"/>
  <c r="K822" i="14"/>
  <c r="K828" i="14"/>
  <c r="M68" i="15"/>
  <c r="M66" i="15" s="1"/>
  <c r="M72" i="15"/>
  <c r="P72" i="15" s="1"/>
  <c r="O124" i="15"/>
  <c r="L198" i="15"/>
  <c r="O198" i="15" s="1"/>
  <c r="O397" i="15"/>
  <c r="N404" i="15"/>
  <c r="N402" i="15" s="1"/>
  <c r="L469" i="15"/>
  <c r="L33" i="15"/>
  <c r="L31" i="15" s="1"/>
  <c r="O31" i="15" s="1"/>
  <c r="K372" i="13"/>
  <c r="I208" i="15"/>
  <c r="K208" i="15" s="1"/>
  <c r="L351" i="15"/>
  <c r="O351" i="15" s="1"/>
  <c r="K372" i="15"/>
  <c r="K385" i="15"/>
  <c r="L408" i="15"/>
  <c r="O408" i="15" s="1"/>
  <c r="L446" i="15"/>
  <c r="L444" i="15" s="1"/>
  <c r="N132" i="15"/>
  <c r="M90" i="12"/>
  <c r="M88" i="12" s="1"/>
  <c r="N183" i="13"/>
  <c r="N181" i="13" s="1"/>
  <c r="K244" i="14"/>
  <c r="N263" i="14"/>
  <c r="N261" i="14" s="1"/>
  <c r="M404" i="14"/>
  <c r="P404" i="14" s="1"/>
  <c r="L36" i="15"/>
  <c r="O36" i="15" s="1"/>
  <c r="M56" i="15"/>
  <c r="P61" i="15"/>
  <c r="I76" i="15"/>
  <c r="I64" i="15" s="1"/>
  <c r="K64" i="15" s="1"/>
  <c r="L91" i="15"/>
  <c r="L94" i="15"/>
  <c r="O94" i="15" s="1"/>
  <c r="L125" i="15"/>
  <c r="O125" i="15" s="1"/>
  <c r="N138" i="15"/>
  <c r="P138" i="15" s="1"/>
  <c r="O173" i="15"/>
  <c r="O189" i="15"/>
  <c r="M263" i="15"/>
  <c r="O266" i="15"/>
  <c r="M283" i="15"/>
  <c r="P283" i="15" s="1"/>
  <c r="N300" i="15"/>
  <c r="I314" i="15"/>
  <c r="K314" i="15" s="1"/>
  <c r="L317" i="15"/>
  <c r="L315" i="15" s="1"/>
  <c r="K340" i="15"/>
  <c r="K369" i="15"/>
  <c r="N391" i="15"/>
  <c r="N389" i="15" s="1"/>
  <c r="N408" i="15"/>
  <c r="O410" i="15"/>
  <c r="J433" i="15"/>
  <c r="J537" i="15"/>
  <c r="J522" i="15" s="1"/>
  <c r="K522" i="15" s="1"/>
  <c r="I654" i="15"/>
  <c r="K654" i="15" s="1"/>
  <c r="L657" i="15"/>
  <c r="O657" i="15" s="1"/>
  <c r="L687" i="15"/>
  <c r="O687" i="15" s="1"/>
  <c r="I785" i="15"/>
  <c r="K785" i="15" s="1"/>
  <c r="L658" i="11"/>
  <c r="O658" i="11" s="1"/>
  <c r="O135" i="13"/>
  <c r="O46" i="14"/>
  <c r="L405" i="14"/>
  <c r="O405" i="14" s="1"/>
  <c r="P44" i="15"/>
  <c r="L59" i="15"/>
  <c r="O59" i="15" s="1"/>
  <c r="L121" i="15"/>
  <c r="J143" i="15"/>
  <c r="J131" i="15" s="1"/>
  <c r="P152" i="15"/>
  <c r="I174" i="15"/>
  <c r="K174" i="15" s="1"/>
  <c r="I233" i="15"/>
  <c r="K233" i="15" s="1"/>
  <c r="L228" i="15"/>
  <c r="M317" i="15"/>
  <c r="M315" i="15" s="1"/>
  <c r="O320" i="15"/>
  <c r="L330" i="15"/>
  <c r="L348" i="15"/>
  <c r="O348" i="15" s="1"/>
  <c r="O690" i="15"/>
  <c r="K821" i="15"/>
  <c r="K824" i="15"/>
  <c r="K827" i="15"/>
  <c r="L167" i="14"/>
  <c r="L165" i="14" s="1"/>
  <c r="K338" i="14"/>
  <c r="M405" i="14"/>
  <c r="P405" i="14" s="1"/>
  <c r="N23" i="15"/>
  <c r="N13" i="15" s="1"/>
  <c r="I197" i="15"/>
  <c r="K197" i="15" s="1"/>
  <c r="O350" i="15"/>
  <c r="I559" i="15"/>
  <c r="K559" i="15" s="1"/>
  <c r="K593" i="15"/>
  <c r="K673" i="15"/>
  <c r="O44" i="14"/>
  <c r="M68" i="14"/>
  <c r="M66" i="14" s="1"/>
  <c r="P66" i="14" s="1"/>
  <c r="L151" i="14"/>
  <c r="O151" i="14" s="1"/>
  <c r="O351" i="14"/>
  <c r="M151" i="15"/>
  <c r="J364" i="15"/>
  <c r="L421" i="15"/>
  <c r="L419" i="15" s="1"/>
  <c r="L525" i="15"/>
  <c r="O525" i="15" s="1"/>
  <c r="O549" i="15"/>
  <c r="K669" i="15"/>
  <c r="J722" i="15"/>
  <c r="L68" i="14"/>
  <c r="O68" i="14" s="1"/>
  <c r="M135" i="15"/>
  <c r="P135" i="15" s="1"/>
  <c r="I237" i="15"/>
  <c r="K237" i="15" s="1"/>
  <c r="P303" i="15"/>
  <c r="O323" i="15"/>
  <c r="L405" i="15"/>
  <c r="O405" i="15" s="1"/>
  <c r="L546" i="15"/>
  <c r="I628" i="15"/>
  <c r="K628" i="15" s="1"/>
  <c r="O22" i="15"/>
  <c r="L19" i="15"/>
  <c r="L12" i="15"/>
  <c r="I260" i="11"/>
  <c r="K260" i="11" s="1"/>
  <c r="I442" i="12"/>
  <c r="K442" i="12" s="1"/>
  <c r="N184" i="13"/>
  <c r="P184" i="13" s="1"/>
  <c r="L26" i="14"/>
  <c r="L24" i="14" s="1"/>
  <c r="M152" i="14"/>
  <c r="P152" i="14" s="1"/>
  <c r="O170" i="14"/>
  <c r="L183" i="14"/>
  <c r="L181" i="14" s="1"/>
  <c r="N279" i="14"/>
  <c r="N277" i="14" s="1"/>
  <c r="K287" i="14"/>
  <c r="L15" i="15"/>
  <c r="P22" i="15"/>
  <c r="M19" i="15"/>
  <c r="M12" i="15"/>
  <c r="M47" i="15"/>
  <c r="P47" i="15" s="1"/>
  <c r="P49" i="15"/>
  <c r="M26" i="15"/>
  <c r="J87" i="15"/>
  <c r="K99" i="15"/>
  <c r="I112" i="15"/>
  <c r="K112" i="15" s="1"/>
  <c r="K116" i="15"/>
  <c r="L135" i="15"/>
  <c r="O135" i="15" s="1"/>
  <c r="O137" i="15"/>
  <c r="L134" i="15"/>
  <c r="L238" i="15"/>
  <c r="L229" i="15"/>
  <c r="O316" i="15"/>
  <c r="N317" i="15"/>
  <c r="N315" i="15" s="1"/>
  <c r="I785" i="11"/>
  <c r="K785" i="11" s="1"/>
  <c r="L167" i="13"/>
  <c r="L165" i="13" s="1"/>
  <c r="N55" i="14"/>
  <c r="N53" i="14" s="1"/>
  <c r="N68" i="14"/>
  <c r="N66" i="14" s="1"/>
  <c r="O140" i="14"/>
  <c r="L187" i="14"/>
  <c r="O187" i="14" s="1"/>
  <c r="I216" i="14"/>
  <c r="K216" i="14" s="1"/>
  <c r="L429" i="14"/>
  <c r="O429" i="14" s="1"/>
  <c r="K673" i="14"/>
  <c r="N9" i="15"/>
  <c r="P15" i="15"/>
  <c r="L29" i="15"/>
  <c r="N26" i="15"/>
  <c r="M59" i="15"/>
  <c r="P59" i="15" s="1"/>
  <c r="P182" i="15"/>
  <c r="M351" i="15"/>
  <c r="P351" i="15" s="1"/>
  <c r="P353" i="15"/>
  <c r="P46" i="15"/>
  <c r="M43" i="15"/>
  <c r="K100" i="13"/>
  <c r="M125" i="13"/>
  <c r="P125" i="13" s="1"/>
  <c r="I208" i="13"/>
  <c r="K208" i="13" s="1"/>
  <c r="O71" i="14"/>
  <c r="M23" i="15"/>
  <c r="P29" i="15"/>
  <c r="M28" i="15"/>
  <c r="P28" i="15" s="1"/>
  <c r="M187" i="15"/>
  <c r="P187" i="15" s="1"/>
  <c r="P189" i="15"/>
  <c r="M183" i="15"/>
  <c r="I112" i="13"/>
  <c r="K112" i="13" s="1"/>
  <c r="O186" i="13"/>
  <c r="N43" i="14"/>
  <c r="L72" i="14"/>
  <c r="O72" i="14" s="1"/>
  <c r="M90" i="14"/>
  <c r="M88" i="14" s="1"/>
  <c r="I130" i="14"/>
  <c r="K130" i="14" s="1"/>
  <c r="L231" i="14"/>
  <c r="P333" i="14"/>
  <c r="N347" i="14"/>
  <c r="N345" i="14" s="1"/>
  <c r="P353" i="14"/>
  <c r="K359" i="14"/>
  <c r="K362" i="14"/>
  <c r="M408" i="14"/>
  <c r="P408" i="14" s="1"/>
  <c r="P35" i="15"/>
  <c r="M34" i="15"/>
  <c r="P34" i="15" s="1"/>
  <c r="O58" i="15"/>
  <c r="L55" i="15"/>
  <c r="K87" i="15"/>
  <c r="N91" i="15"/>
  <c r="O93" i="15"/>
  <c r="N90" i="15"/>
  <c r="N168" i="15"/>
  <c r="O168" i="15" s="1"/>
  <c r="N167" i="15"/>
  <c r="O170" i="15"/>
  <c r="M44" i="14"/>
  <c r="P44" i="14" s="1"/>
  <c r="N391" i="12"/>
  <c r="N389" i="12" s="1"/>
  <c r="K647" i="13"/>
  <c r="L279" i="14"/>
  <c r="O279" i="14" s="1"/>
  <c r="N300" i="14"/>
  <c r="N298" i="14" s="1"/>
  <c r="O660" i="14"/>
  <c r="L44" i="15"/>
  <c r="O44" i="15" s="1"/>
  <c r="L23" i="15"/>
  <c r="L21" i="15" s="1"/>
  <c r="O46" i="15"/>
  <c r="N69" i="15"/>
  <c r="O69" i="15" s="1"/>
  <c r="O71" i="15"/>
  <c r="N68" i="15"/>
  <c r="N66" i="15" s="1"/>
  <c r="O89" i="15"/>
  <c r="P133" i="15"/>
  <c r="M334" i="15"/>
  <c r="P334" i="15" s="1"/>
  <c r="P336" i="15"/>
  <c r="P739" i="15"/>
  <c r="M737" i="15"/>
  <c r="P737" i="15" s="1"/>
  <c r="O788" i="15"/>
  <c r="L786" i="15"/>
  <c r="O786" i="15" s="1"/>
  <c r="O807" i="15"/>
  <c r="L805" i="15"/>
  <c r="O805" i="15" s="1"/>
  <c r="L26" i="15"/>
  <c r="O49" i="15"/>
  <c r="M55" i="15"/>
  <c r="P71" i="15"/>
  <c r="P93" i="15"/>
  <c r="M121" i="15"/>
  <c r="P127" i="15"/>
  <c r="P154" i="15"/>
  <c r="N184" i="15"/>
  <c r="O184" i="15" s="1"/>
  <c r="M184" i="15"/>
  <c r="P186" i="15"/>
  <c r="I260" i="15"/>
  <c r="K260" i="15" s="1"/>
  <c r="K288" i="15"/>
  <c r="N318" i="15"/>
  <c r="O318" i="15" s="1"/>
  <c r="P320" i="15"/>
  <c r="M318" i="15"/>
  <c r="J327" i="15"/>
  <c r="K327" i="15" s="1"/>
  <c r="O424" i="15"/>
  <c r="O738" i="15"/>
  <c r="L737" i="15"/>
  <c r="O737" i="15" s="1"/>
  <c r="N770" i="15"/>
  <c r="N43" i="15"/>
  <c r="N41" i="15" s="1"/>
  <c r="P137" i="15"/>
  <c r="L138" i="15"/>
  <c r="O140" i="15"/>
  <c r="M171" i="15"/>
  <c r="P171" i="15" s="1"/>
  <c r="P173" i="15"/>
  <c r="L249" i="15"/>
  <c r="O249" i="15" s="1"/>
  <c r="O282" i="15"/>
  <c r="M331" i="15"/>
  <c r="P333" i="15"/>
  <c r="M330" i="15"/>
  <c r="M348" i="15"/>
  <c r="P348" i="15" s="1"/>
  <c r="P350" i="15"/>
  <c r="M347" i="15"/>
  <c r="M395" i="15"/>
  <c r="P395" i="15" s="1"/>
  <c r="P397" i="15"/>
  <c r="O422" i="15"/>
  <c r="N421" i="15"/>
  <c r="N422" i="15"/>
  <c r="I434" i="15"/>
  <c r="K438" i="15"/>
  <c r="I443" i="15"/>
  <c r="K443" i="15" s="1"/>
  <c r="K462" i="15"/>
  <c r="I77" i="15"/>
  <c r="P124" i="15"/>
  <c r="K145" i="15"/>
  <c r="I143" i="15"/>
  <c r="O150" i="15"/>
  <c r="K244" i="15"/>
  <c r="L280" i="15"/>
  <c r="K309" i="15"/>
  <c r="I297" i="15"/>
  <c r="K297" i="15" s="1"/>
  <c r="O403" i="15"/>
  <c r="P410" i="15"/>
  <c r="M408" i="15"/>
  <c r="P408" i="15" s="1"/>
  <c r="M404" i="15"/>
  <c r="P404" i="15" s="1"/>
  <c r="O152" i="15"/>
  <c r="M168" i="15"/>
  <c r="P170" i="15"/>
  <c r="L217" i="15"/>
  <c r="O217" i="15" s="1"/>
  <c r="N280" i="15"/>
  <c r="P282" i="15"/>
  <c r="N279" i="15"/>
  <c r="P403" i="15"/>
  <c r="L447" i="15"/>
  <c r="O449" i="15"/>
  <c r="L526" i="15"/>
  <c r="O526" i="15" s="1"/>
  <c r="O528" i="15"/>
  <c r="K592" i="15"/>
  <c r="P756" i="15"/>
  <c r="M754" i="15"/>
  <c r="P754" i="15" s="1"/>
  <c r="L789" i="15"/>
  <c r="O789" i="15" s="1"/>
  <c r="O791" i="15"/>
  <c r="K362" i="15"/>
  <c r="P407" i="15"/>
  <c r="M405" i="15"/>
  <c r="P405" i="15" s="1"/>
  <c r="L454" i="15"/>
  <c r="O454" i="15" s="1"/>
  <c r="O456" i="15"/>
  <c r="K594" i="15"/>
  <c r="N737" i="15"/>
  <c r="O755" i="15"/>
  <c r="L754" i="15"/>
  <c r="O754" i="15" s="1"/>
  <c r="N807" i="15"/>
  <c r="N805" i="15" s="1"/>
  <c r="N808" i="15"/>
  <c r="M391" i="15"/>
  <c r="N446" i="15"/>
  <c r="N444" i="15" s="1"/>
  <c r="N447" i="15"/>
  <c r="K577" i="15"/>
  <c r="P772" i="15"/>
  <c r="M770" i="15"/>
  <c r="P770" i="15" s="1"/>
  <c r="I248" i="15"/>
  <c r="M300" i="15"/>
  <c r="K365" i="15"/>
  <c r="K370" i="15"/>
  <c r="P394" i="15"/>
  <c r="P421" i="15"/>
  <c r="P545" i="15"/>
  <c r="M544" i="15"/>
  <c r="P544" i="15" s="1"/>
  <c r="L639" i="15"/>
  <c r="O639" i="15" s="1"/>
  <c r="O641" i="15"/>
  <c r="L631" i="15"/>
  <c r="O631" i="15" s="1"/>
  <c r="N754" i="15"/>
  <c r="O771" i="15"/>
  <c r="L770" i="15"/>
  <c r="O770" i="15" s="1"/>
  <c r="P468" i="15"/>
  <c r="P503" i="15"/>
  <c r="O656" i="15"/>
  <c r="K674" i="15"/>
  <c r="I442" i="15"/>
  <c r="K442" i="15" s="1"/>
  <c r="M523" i="15"/>
  <c r="P523" i="15" s="1"/>
  <c r="K675" i="15"/>
  <c r="M685" i="15"/>
  <c r="P685" i="15" s="1"/>
  <c r="M786" i="15"/>
  <c r="P786" i="15" s="1"/>
  <c r="M805" i="15"/>
  <c r="P805" i="15" s="1"/>
  <c r="N317" i="12"/>
  <c r="N315" i="12" s="1"/>
  <c r="L47" i="14"/>
  <c r="O47" i="14" s="1"/>
  <c r="L55" i="14"/>
  <c r="L53" i="14" s="1"/>
  <c r="I76" i="14"/>
  <c r="K76" i="14" s="1"/>
  <c r="N121" i="14"/>
  <c r="N119" i="14" s="1"/>
  <c r="N134" i="14"/>
  <c r="N132" i="14" s="1"/>
  <c r="P140" i="14"/>
  <c r="K159" i="14"/>
  <c r="K176" i="14"/>
  <c r="O186" i="14"/>
  <c r="L209" i="14"/>
  <c r="O209" i="14" s="1"/>
  <c r="M267" i="14"/>
  <c r="P267" i="14" s="1"/>
  <c r="N304" i="14"/>
  <c r="P323" i="14"/>
  <c r="M330" i="14"/>
  <c r="N348" i="14"/>
  <c r="O348" i="14" s="1"/>
  <c r="L422" i="14"/>
  <c r="O422" i="14" s="1"/>
  <c r="L687" i="14"/>
  <c r="O687" i="14" s="1"/>
  <c r="M26" i="14"/>
  <c r="M16" i="14" s="1"/>
  <c r="M14" i="14" s="1"/>
  <c r="N26" i="14"/>
  <c r="N16" i="14" s="1"/>
  <c r="N14" i="14" s="1"/>
  <c r="M55" i="14"/>
  <c r="M167" i="14"/>
  <c r="M165" i="14" s="1"/>
  <c r="K340" i="14"/>
  <c r="K355" i="14"/>
  <c r="O690" i="14"/>
  <c r="L533" i="8"/>
  <c r="O533" i="8" s="1"/>
  <c r="I86" i="14"/>
  <c r="K86" i="14" s="1"/>
  <c r="N23" i="14"/>
  <c r="N13" i="14" s="1"/>
  <c r="N11" i="14" s="1"/>
  <c r="O184" i="14"/>
  <c r="N168" i="14"/>
  <c r="P168" i="14" s="1"/>
  <c r="P170" i="14"/>
  <c r="N183" i="14"/>
  <c r="N181" i="14" s="1"/>
  <c r="L217" i="14"/>
  <c r="O217" i="14" s="1"/>
  <c r="L391" i="14"/>
  <c r="I443" i="14"/>
  <c r="K443" i="14" s="1"/>
  <c r="K465" i="14"/>
  <c r="I130" i="13"/>
  <c r="K130" i="13" s="1"/>
  <c r="L33" i="14"/>
  <c r="O33" i="14" s="1"/>
  <c r="M94" i="14"/>
  <c r="P94" i="14" s="1"/>
  <c r="M187" i="14"/>
  <c r="P187" i="14" s="1"/>
  <c r="I190" i="14"/>
  <c r="K190" i="14" s="1"/>
  <c r="L334" i="14"/>
  <c r="O334" i="14" s="1"/>
  <c r="L392" i="14"/>
  <c r="O392" i="14" s="1"/>
  <c r="P137" i="14"/>
  <c r="M134" i="14"/>
  <c r="M135" i="14"/>
  <c r="P135" i="14" s="1"/>
  <c r="K174" i="14"/>
  <c r="I164" i="14"/>
  <c r="K164" i="14" s="1"/>
  <c r="P186" i="14"/>
  <c r="M183" i="14"/>
  <c r="L304" i="12"/>
  <c r="O304" i="12" s="1"/>
  <c r="J722" i="12"/>
  <c r="O93" i="13"/>
  <c r="L171" i="13"/>
  <c r="O171" i="13" s="1"/>
  <c r="L198" i="13"/>
  <c r="O198" i="13" s="1"/>
  <c r="N263" i="13"/>
  <c r="N261" i="13" s="1"/>
  <c r="I297" i="13"/>
  <c r="K297" i="13" s="1"/>
  <c r="M404" i="13"/>
  <c r="K823" i="13"/>
  <c r="M184" i="14"/>
  <c r="P184" i="14" s="1"/>
  <c r="K271" i="14"/>
  <c r="I260" i="14"/>
  <c r="K260" i="14" s="1"/>
  <c r="O410" i="14"/>
  <c r="L408" i="14"/>
  <c r="O408" i="14" s="1"/>
  <c r="L525" i="14"/>
  <c r="O525" i="14" s="1"/>
  <c r="P350" i="13"/>
  <c r="P353" i="13"/>
  <c r="K362" i="13"/>
  <c r="P93" i="14"/>
  <c r="I314" i="14"/>
  <c r="K314" i="14" s="1"/>
  <c r="K325" i="14"/>
  <c r="O456" i="14"/>
  <c r="L454" i="14"/>
  <c r="O454" i="14" s="1"/>
  <c r="L122" i="13"/>
  <c r="O122" i="13" s="1"/>
  <c r="L43" i="14"/>
  <c r="L41" i="14" s="1"/>
  <c r="L23" i="14"/>
  <c r="N90" i="14"/>
  <c r="N88" i="14" s="1"/>
  <c r="N91" i="14"/>
  <c r="P91" i="14" s="1"/>
  <c r="P303" i="14"/>
  <c r="M300" i="14"/>
  <c r="M301" i="14"/>
  <c r="P301" i="14" s="1"/>
  <c r="N405" i="14"/>
  <c r="N404" i="14"/>
  <c r="N402" i="14" s="1"/>
  <c r="L36" i="12"/>
  <c r="O36" i="12" s="1"/>
  <c r="N90" i="13"/>
  <c r="N88" i="13" s="1"/>
  <c r="K176" i="13"/>
  <c r="N279" i="13"/>
  <c r="N277" i="13" s="1"/>
  <c r="M300" i="13"/>
  <c r="M298" i="13" s="1"/>
  <c r="N347" i="13"/>
  <c r="N345" i="13" s="1"/>
  <c r="N187" i="14"/>
  <c r="P336" i="14"/>
  <c r="M334" i="14"/>
  <c r="P334" i="14" s="1"/>
  <c r="M392" i="14"/>
  <c r="P392" i="14" s="1"/>
  <c r="P394" i="14"/>
  <c r="L533" i="14"/>
  <c r="O533" i="14" s="1"/>
  <c r="M318" i="12"/>
  <c r="P318" i="12" s="1"/>
  <c r="L391" i="12"/>
  <c r="O391" i="12" s="1"/>
  <c r="L395" i="12"/>
  <c r="O395" i="12" s="1"/>
  <c r="P170" i="13"/>
  <c r="L36" i="14"/>
  <c r="N317" i="14"/>
  <c r="N315" i="14" s="1"/>
  <c r="N318" i="14"/>
  <c r="M347" i="14"/>
  <c r="M345" i="14" s="1"/>
  <c r="P350" i="14"/>
  <c r="P46" i="14"/>
  <c r="O49" i="14"/>
  <c r="L121" i="14"/>
  <c r="O121" i="14" s="1"/>
  <c r="J143" i="14"/>
  <c r="J131" i="14" s="1"/>
  <c r="M151" i="14"/>
  <c r="P151" i="14" s="1"/>
  <c r="L238" i="14"/>
  <c r="O238" i="14" s="1"/>
  <c r="L263" i="14"/>
  <c r="L261" i="14" s="1"/>
  <c r="L317" i="14"/>
  <c r="O317" i="14" s="1"/>
  <c r="K385" i="14"/>
  <c r="N391" i="14"/>
  <c r="N389" i="14" s="1"/>
  <c r="P407" i="14"/>
  <c r="L657" i="14"/>
  <c r="K669" i="14"/>
  <c r="J722" i="14"/>
  <c r="M23" i="14"/>
  <c r="O56" i="14"/>
  <c r="L90" i="14"/>
  <c r="L88" i="14" s="1"/>
  <c r="M121" i="14"/>
  <c r="P121" i="14" s="1"/>
  <c r="L134" i="14"/>
  <c r="O137" i="14"/>
  <c r="N151" i="14"/>
  <c r="N149" i="14" s="1"/>
  <c r="L198" i="14"/>
  <c r="O198" i="14" s="1"/>
  <c r="I208" i="14"/>
  <c r="K208" i="14" s="1"/>
  <c r="M263" i="14"/>
  <c r="P263" i="14" s="1"/>
  <c r="O264" i="14"/>
  <c r="I297" i="14"/>
  <c r="K297" i="14" s="1"/>
  <c r="M317" i="14"/>
  <c r="P320" i="14"/>
  <c r="O353" i="14"/>
  <c r="K360" i="14"/>
  <c r="L547" i="14"/>
  <c r="O547" i="14" s="1"/>
  <c r="L555" i="14"/>
  <c r="O555" i="14" s="1"/>
  <c r="I654" i="14"/>
  <c r="K654" i="14" s="1"/>
  <c r="K675" i="14"/>
  <c r="L249" i="14"/>
  <c r="O249" i="14" s="1"/>
  <c r="M122" i="14"/>
  <c r="P122" i="14" s="1"/>
  <c r="M155" i="14"/>
  <c r="P155" i="14" s="1"/>
  <c r="M264" i="14"/>
  <c r="P264" i="14" s="1"/>
  <c r="L300" i="14"/>
  <c r="L298" i="14" s="1"/>
  <c r="O298" i="14" s="1"/>
  <c r="J327" i="14"/>
  <c r="K327" i="14" s="1"/>
  <c r="M351" i="14"/>
  <c r="P351" i="14" s="1"/>
  <c r="K370" i="14"/>
  <c r="I522" i="14"/>
  <c r="K522" i="14" s="1"/>
  <c r="L546" i="14"/>
  <c r="I628" i="14"/>
  <c r="K628" i="14" s="1"/>
  <c r="J721" i="14"/>
  <c r="J721" i="13"/>
  <c r="M59" i="14"/>
  <c r="P59" i="14" s="1"/>
  <c r="M125" i="14"/>
  <c r="P125" i="14" s="1"/>
  <c r="N167" i="14"/>
  <c r="K365" i="14"/>
  <c r="K379" i="14"/>
  <c r="P397" i="14"/>
  <c r="K672" i="14"/>
  <c r="K823" i="14"/>
  <c r="K821" i="14"/>
  <c r="K824" i="14"/>
  <c r="K827" i="14"/>
  <c r="P46" i="12"/>
  <c r="L72" i="12"/>
  <c r="O72" i="12" s="1"/>
  <c r="L334" i="12"/>
  <c r="O334" i="12" s="1"/>
  <c r="P46" i="13"/>
  <c r="O61" i="13"/>
  <c r="I87" i="13"/>
  <c r="K87" i="13" s="1"/>
  <c r="M171" i="13"/>
  <c r="P171" i="13" s="1"/>
  <c r="N167" i="13"/>
  <c r="M183" i="13"/>
  <c r="M181" i="13" s="1"/>
  <c r="M263" i="13"/>
  <c r="P263" i="13" s="1"/>
  <c r="L279" i="13"/>
  <c r="L277" i="13" s="1"/>
  <c r="O277" i="13" s="1"/>
  <c r="K338" i="13"/>
  <c r="I364" i="13"/>
  <c r="I442" i="13"/>
  <c r="K442" i="13" s="1"/>
  <c r="K822" i="13"/>
  <c r="K828" i="13"/>
  <c r="M9" i="14"/>
  <c r="P12" i="14"/>
  <c r="P56" i="14"/>
  <c r="M47" i="13"/>
  <c r="P47" i="13" s="1"/>
  <c r="I260" i="13"/>
  <c r="K260" i="13" s="1"/>
  <c r="L267" i="13"/>
  <c r="O267" i="13" s="1"/>
  <c r="O353" i="13"/>
  <c r="N9" i="14"/>
  <c r="O170" i="13"/>
  <c r="L408" i="13"/>
  <c r="O408" i="13" s="1"/>
  <c r="K385" i="13"/>
  <c r="K340" i="10"/>
  <c r="K370" i="11"/>
  <c r="L90" i="12"/>
  <c r="L88" i="12" s="1"/>
  <c r="N347" i="12"/>
  <c r="N345" i="12" s="1"/>
  <c r="K649" i="12"/>
  <c r="K115" i="13"/>
  <c r="L263" i="13"/>
  <c r="L261" i="13" s="1"/>
  <c r="K355" i="13"/>
  <c r="K360" i="13"/>
  <c r="K821" i="13"/>
  <c r="K824" i="13"/>
  <c r="K827" i="13"/>
  <c r="L231" i="12"/>
  <c r="L9" i="14"/>
  <c r="P25" i="14"/>
  <c r="M29" i="14"/>
  <c r="P32" i="14"/>
  <c r="O58" i="14"/>
  <c r="O61" i="14"/>
  <c r="I112" i="14"/>
  <c r="K112" i="14" s="1"/>
  <c r="O124" i="14"/>
  <c r="O127" i="14"/>
  <c r="O154" i="14"/>
  <c r="O157" i="14"/>
  <c r="O266" i="14"/>
  <c r="O269" i="14"/>
  <c r="O278" i="14"/>
  <c r="P282" i="14"/>
  <c r="P285" i="14"/>
  <c r="O303" i="14"/>
  <c r="O306" i="14"/>
  <c r="P329" i="14"/>
  <c r="P346" i="14"/>
  <c r="I364" i="14"/>
  <c r="K381" i="14"/>
  <c r="J374" i="14"/>
  <c r="K374" i="14" s="1"/>
  <c r="P390" i="14"/>
  <c r="P403" i="14"/>
  <c r="P420" i="14"/>
  <c r="M419" i="14"/>
  <c r="N467" i="14"/>
  <c r="M655" i="14"/>
  <c r="P655" i="14" s="1"/>
  <c r="O738" i="14"/>
  <c r="L737" i="14"/>
  <c r="O737" i="14" s="1"/>
  <c r="M34" i="14"/>
  <c r="P34" i="14" s="1"/>
  <c r="P58" i="14"/>
  <c r="O120" i="14"/>
  <c r="O150" i="14"/>
  <c r="I197" i="14"/>
  <c r="K197" i="14" s="1"/>
  <c r="O262" i="14"/>
  <c r="P278" i="14"/>
  <c r="L280" i="14"/>
  <c r="O280" i="14" s="1"/>
  <c r="L283" i="14"/>
  <c r="O283" i="14" s="1"/>
  <c r="L330" i="14"/>
  <c r="L347" i="14"/>
  <c r="K369" i="14"/>
  <c r="L404" i="14"/>
  <c r="L477" i="14"/>
  <c r="O477" i="14" s="1"/>
  <c r="L526" i="14"/>
  <c r="O526" i="14" s="1"/>
  <c r="O528" i="14"/>
  <c r="N687" i="14"/>
  <c r="N685" i="14" s="1"/>
  <c r="N414" i="14" s="1"/>
  <c r="N688" i="14"/>
  <c r="P756" i="14"/>
  <c r="M754" i="14"/>
  <c r="P754" i="14" s="1"/>
  <c r="L789" i="14"/>
  <c r="O789" i="14" s="1"/>
  <c r="O791" i="14"/>
  <c r="O807" i="14"/>
  <c r="L805" i="14"/>
  <c r="O805" i="14" s="1"/>
  <c r="I77" i="14"/>
  <c r="O93" i="14"/>
  <c r="K435" i="14"/>
  <c r="J433" i="14"/>
  <c r="J417" i="14" s="1"/>
  <c r="L470" i="14"/>
  <c r="O472" i="14"/>
  <c r="P525" i="14"/>
  <c r="M523" i="14"/>
  <c r="P523" i="14" s="1"/>
  <c r="K592" i="14"/>
  <c r="O755" i="14"/>
  <c r="L754" i="14"/>
  <c r="O754" i="14" s="1"/>
  <c r="P469" i="14"/>
  <c r="M467" i="14"/>
  <c r="P467" i="14" s="1"/>
  <c r="O524" i="14"/>
  <c r="P772" i="14"/>
  <c r="M770" i="14"/>
  <c r="P770" i="14" s="1"/>
  <c r="N807" i="14"/>
  <c r="N808" i="14"/>
  <c r="K80" i="14"/>
  <c r="I275" i="14"/>
  <c r="K275" i="14" s="1"/>
  <c r="J288" i="14"/>
  <c r="J275" i="14" s="1"/>
  <c r="K372" i="14"/>
  <c r="M391" i="14"/>
  <c r="P391" i="14" s="1"/>
  <c r="O468" i="14"/>
  <c r="N526" i="14"/>
  <c r="K559" i="14"/>
  <c r="I543" i="14"/>
  <c r="K543" i="14" s="1"/>
  <c r="K576" i="14"/>
  <c r="K593" i="14"/>
  <c r="N754" i="14"/>
  <c r="O771" i="14"/>
  <c r="L770" i="14"/>
  <c r="O770" i="14" s="1"/>
  <c r="I143" i="14"/>
  <c r="I233" i="14"/>
  <c r="K233" i="14" s="1"/>
  <c r="I248" i="14"/>
  <c r="O333" i="14"/>
  <c r="O350" i="14"/>
  <c r="K378" i="14"/>
  <c r="I433" i="14"/>
  <c r="P445" i="14"/>
  <c r="M444" i="14"/>
  <c r="P444" i="14" s="1"/>
  <c r="N470" i="14"/>
  <c r="N523" i="14"/>
  <c r="J537" i="14"/>
  <c r="J522" i="14" s="1"/>
  <c r="K539" i="14"/>
  <c r="M544" i="14"/>
  <c r="P544" i="14" s="1"/>
  <c r="K577" i="14"/>
  <c r="K594" i="14"/>
  <c r="O641" i="14"/>
  <c r="L631" i="14"/>
  <c r="O631" i="14" s="1"/>
  <c r="P739" i="14"/>
  <c r="M737" i="14"/>
  <c r="P737" i="14" s="1"/>
  <c r="L788" i="14"/>
  <c r="N805" i="14"/>
  <c r="I434" i="14"/>
  <c r="M786" i="14"/>
  <c r="P786" i="14" s="1"/>
  <c r="L421" i="14"/>
  <c r="O421" i="14" s="1"/>
  <c r="L446" i="14"/>
  <c r="L533" i="10"/>
  <c r="O533" i="10" s="1"/>
  <c r="L90" i="11"/>
  <c r="L88" i="11" s="1"/>
  <c r="M72" i="12"/>
  <c r="P72" i="12" s="1"/>
  <c r="N167" i="12"/>
  <c r="N165" i="12" s="1"/>
  <c r="M267" i="12"/>
  <c r="P267" i="12" s="1"/>
  <c r="N318" i="12"/>
  <c r="K369" i="12"/>
  <c r="M23" i="13"/>
  <c r="M21" i="13" s="1"/>
  <c r="P138" i="13"/>
  <c r="M301" i="13"/>
  <c r="P301" i="13" s="1"/>
  <c r="M334" i="13"/>
  <c r="P334" i="13" s="1"/>
  <c r="K381" i="13"/>
  <c r="O641" i="13"/>
  <c r="N43" i="9"/>
  <c r="N41" i="9" s="1"/>
  <c r="M183" i="12"/>
  <c r="M181" i="12" s="1"/>
  <c r="N348" i="12"/>
  <c r="P348" i="12" s="1"/>
  <c r="K355" i="12"/>
  <c r="K378" i="12"/>
  <c r="O472" i="12"/>
  <c r="L36" i="13"/>
  <c r="O36" i="13" s="1"/>
  <c r="P61" i="13"/>
  <c r="M151" i="13"/>
  <c r="M149" i="13" s="1"/>
  <c r="P149" i="13" s="1"/>
  <c r="L230" i="13"/>
  <c r="M304" i="13"/>
  <c r="P304" i="13" s="1"/>
  <c r="M348" i="13"/>
  <c r="P348" i="13" s="1"/>
  <c r="M351" i="13"/>
  <c r="P351" i="13" s="1"/>
  <c r="L470" i="13"/>
  <c r="O470" i="13" s="1"/>
  <c r="L546" i="13"/>
  <c r="O546" i="13" s="1"/>
  <c r="O549" i="13"/>
  <c r="K649" i="13"/>
  <c r="M43" i="10"/>
  <c r="M41" i="10" s="1"/>
  <c r="K355" i="11"/>
  <c r="L404" i="11"/>
  <c r="L402" i="11" s="1"/>
  <c r="O402" i="11" s="1"/>
  <c r="M43" i="12"/>
  <c r="M41" i="12" s="1"/>
  <c r="P96" i="12"/>
  <c r="K100" i="12"/>
  <c r="K576" i="12"/>
  <c r="M94" i="13"/>
  <c r="P94" i="13" s="1"/>
  <c r="K145" i="13"/>
  <c r="O157" i="13"/>
  <c r="L231" i="13"/>
  <c r="M280" i="13"/>
  <c r="P280" i="13" s="1"/>
  <c r="M68" i="13"/>
  <c r="M66" i="13" s="1"/>
  <c r="P66" i="13" s="1"/>
  <c r="I76" i="13"/>
  <c r="K76" i="13" s="1"/>
  <c r="O138" i="13"/>
  <c r="L151" i="13"/>
  <c r="O151" i="13" s="1"/>
  <c r="K365" i="13"/>
  <c r="I433" i="13"/>
  <c r="I417" i="13" s="1"/>
  <c r="L446" i="13"/>
  <c r="O446" i="13" s="1"/>
  <c r="I522" i="12"/>
  <c r="K522" i="12" s="1"/>
  <c r="N68" i="12"/>
  <c r="N66" i="12" s="1"/>
  <c r="M43" i="13"/>
  <c r="M41" i="13" s="1"/>
  <c r="M72" i="13"/>
  <c r="P72" i="13" s="1"/>
  <c r="M134" i="13"/>
  <c r="M132" i="13" s="1"/>
  <c r="L168" i="13"/>
  <c r="O168" i="13" s="1"/>
  <c r="M187" i="13"/>
  <c r="P187" i="13" s="1"/>
  <c r="K370" i="13"/>
  <c r="K378" i="13"/>
  <c r="L405" i="13"/>
  <c r="O405" i="13" s="1"/>
  <c r="P407" i="13"/>
  <c r="J433" i="13"/>
  <c r="J417" i="13" s="1"/>
  <c r="K651" i="13"/>
  <c r="O56" i="13"/>
  <c r="O306" i="13"/>
  <c r="L300" i="13"/>
  <c r="L298" i="13" s="1"/>
  <c r="P397" i="13"/>
  <c r="M395" i="13"/>
  <c r="P395" i="13" s="1"/>
  <c r="N404" i="13"/>
  <c r="N402" i="13" s="1"/>
  <c r="N405" i="13"/>
  <c r="K438" i="13"/>
  <c r="I434" i="13"/>
  <c r="I418" i="13" s="1"/>
  <c r="K418" i="13" s="1"/>
  <c r="M56" i="12"/>
  <c r="P56" i="12" s="1"/>
  <c r="O58" i="12"/>
  <c r="I443" i="12"/>
  <c r="K443" i="12" s="1"/>
  <c r="L47" i="13"/>
  <c r="O47" i="13" s="1"/>
  <c r="N55" i="13"/>
  <c r="N53" i="13" s="1"/>
  <c r="L91" i="13"/>
  <c r="O91" i="13" s="1"/>
  <c r="P93" i="13"/>
  <c r="K98" i="13"/>
  <c r="O140" i="13"/>
  <c r="M168" i="13"/>
  <c r="P168" i="13" s="1"/>
  <c r="L184" i="13"/>
  <c r="J288" i="13"/>
  <c r="J275" i="13" s="1"/>
  <c r="I275" i="13"/>
  <c r="K275" i="13" s="1"/>
  <c r="K288" i="13"/>
  <c r="P323" i="13"/>
  <c r="M317" i="13"/>
  <c r="M321" i="13"/>
  <c r="P321" i="13" s="1"/>
  <c r="O336" i="13"/>
  <c r="L330" i="13"/>
  <c r="L328" i="13" s="1"/>
  <c r="L334" i="13"/>
  <c r="O334" i="13" s="1"/>
  <c r="O350" i="13"/>
  <c r="L347" i="13"/>
  <c r="L348" i="13"/>
  <c r="O348" i="13" s="1"/>
  <c r="N391" i="13"/>
  <c r="N389" i="13" s="1"/>
  <c r="N392" i="13"/>
  <c r="O660" i="13"/>
  <c r="L657" i="13"/>
  <c r="O657" i="13" s="1"/>
  <c r="N43" i="10"/>
  <c r="N41" i="10" s="1"/>
  <c r="L408" i="12"/>
  <c r="O408" i="12" s="1"/>
  <c r="L546" i="12"/>
  <c r="L544" i="12" s="1"/>
  <c r="L33" i="13"/>
  <c r="O33" i="13" s="1"/>
  <c r="P56" i="13"/>
  <c r="L69" i="13"/>
  <c r="O69" i="13" s="1"/>
  <c r="L68" i="13"/>
  <c r="O68" i="13" s="1"/>
  <c r="P91" i="13"/>
  <c r="L90" i="13"/>
  <c r="L134" i="13"/>
  <c r="L132" i="13" s="1"/>
  <c r="L152" i="13"/>
  <c r="O152" i="13" s="1"/>
  <c r="K193" i="13"/>
  <c r="I190" i="13"/>
  <c r="K190" i="13" s="1"/>
  <c r="I248" i="13"/>
  <c r="K248" i="13" s="1"/>
  <c r="K255" i="13"/>
  <c r="L304" i="13"/>
  <c r="O304" i="13" s="1"/>
  <c r="N330" i="13"/>
  <c r="N328" i="13" s="1"/>
  <c r="N331" i="13"/>
  <c r="O331" i="13" s="1"/>
  <c r="L688" i="13"/>
  <c r="O688" i="13" s="1"/>
  <c r="O690" i="13"/>
  <c r="L687" i="13"/>
  <c r="O687" i="13" s="1"/>
  <c r="I785" i="12"/>
  <c r="K785" i="12" s="1"/>
  <c r="N43" i="13"/>
  <c r="P44" i="13"/>
  <c r="L59" i="13"/>
  <c r="O59" i="13" s="1"/>
  <c r="M69" i="13"/>
  <c r="P69" i="13" s="1"/>
  <c r="L94" i="13"/>
  <c r="O94" i="13" s="1"/>
  <c r="L121" i="13"/>
  <c r="O121" i="13" s="1"/>
  <c r="M279" i="13"/>
  <c r="P285" i="13"/>
  <c r="N317" i="13"/>
  <c r="N315" i="13" s="1"/>
  <c r="K372" i="12"/>
  <c r="I237" i="13"/>
  <c r="K237" i="13" s="1"/>
  <c r="I233" i="13"/>
  <c r="K233" i="13" s="1"/>
  <c r="K244" i="13"/>
  <c r="K374" i="13"/>
  <c r="J364" i="13"/>
  <c r="N44" i="12"/>
  <c r="P44" i="12" s="1"/>
  <c r="N183" i="12"/>
  <c r="N181" i="12" s="1"/>
  <c r="N263" i="12"/>
  <c r="N261" i="12" s="1"/>
  <c r="K360" i="12"/>
  <c r="K824" i="12"/>
  <c r="N26" i="13"/>
  <c r="N24" i="13" s="1"/>
  <c r="O44" i="13"/>
  <c r="O46" i="13"/>
  <c r="I77" i="13"/>
  <c r="I65" i="13" s="1"/>
  <c r="K65" i="13" s="1"/>
  <c r="P135" i="13"/>
  <c r="I443" i="13"/>
  <c r="K443" i="13" s="1"/>
  <c r="K462" i="13"/>
  <c r="K379" i="13"/>
  <c r="L404" i="13"/>
  <c r="O404" i="13" s="1"/>
  <c r="K628" i="13"/>
  <c r="J722" i="13"/>
  <c r="P186" i="13"/>
  <c r="O285" i="13"/>
  <c r="L217" i="13"/>
  <c r="O217" i="13" s="1"/>
  <c r="L238" i="13"/>
  <c r="O238" i="13" s="1"/>
  <c r="L264" i="13"/>
  <c r="O264" i="13" s="1"/>
  <c r="K359" i="13"/>
  <c r="K673" i="13"/>
  <c r="L183" i="13"/>
  <c r="O266" i="13"/>
  <c r="O282" i="13"/>
  <c r="O333" i="13"/>
  <c r="K674" i="13"/>
  <c r="P320" i="13"/>
  <c r="P333" i="13"/>
  <c r="M347" i="13"/>
  <c r="K369" i="13"/>
  <c r="P410" i="13"/>
  <c r="K669" i="13"/>
  <c r="L55" i="10"/>
  <c r="L53" i="10" s="1"/>
  <c r="L263" i="10"/>
  <c r="L261" i="10" s="1"/>
  <c r="O323" i="11"/>
  <c r="M47" i="12"/>
  <c r="P47" i="12" s="1"/>
  <c r="I87" i="12"/>
  <c r="K87" i="12" s="1"/>
  <c r="M91" i="12"/>
  <c r="I112" i="12"/>
  <c r="K112" i="12" s="1"/>
  <c r="L135" i="12"/>
  <c r="O135" i="12" s="1"/>
  <c r="N134" i="12"/>
  <c r="N132" i="12" s="1"/>
  <c r="J143" i="12"/>
  <c r="J131" i="12" s="1"/>
  <c r="I275" i="12"/>
  <c r="K275" i="12" s="1"/>
  <c r="M280" i="12"/>
  <c r="P280" i="12" s="1"/>
  <c r="M283" i="12"/>
  <c r="P283" i="12" s="1"/>
  <c r="K338" i="12"/>
  <c r="L469" i="12"/>
  <c r="L467" i="12" s="1"/>
  <c r="M94" i="10"/>
  <c r="P94" i="10" s="1"/>
  <c r="O46" i="12"/>
  <c r="N168" i="12"/>
  <c r="P168" i="12" s="1"/>
  <c r="P170" i="12"/>
  <c r="L217" i="12"/>
  <c r="O217" i="12" s="1"/>
  <c r="K828" i="12"/>
  <c r="P12" i="13"/>
  <c r="N43" i="12"/>
  <c r="N41" i="12" s="1"/>
  <c r="M125" i="12"/>
  <c r="P125" i="12" s="1"/>
  <c r="L228" i="12"/>
  <c r="K271" i="12"/>
  <c r="M279" i="12"/>
  <c r="P279" i="12" s="1"/>
  <c r="N300" i="12"/>
  <c r="N298" i="12" s="1"/>
  <c r="P19" i="13"/>
  <c r="I131" i="13"/>
  <c r="M15" i="13"/>
  <c r="M9" i="13" s="1"/>
  <c r="N23" i="13"/>
  <c r="P25" i="13"/>
  <c r="M29" i="13"/>
  <c r="N30" i="13"/>
  <c r="N28" i="13" s="1"/>
  <c r="P32" i="13"/>
  <c r="L43" i="13"/>
  <c r="L55" i="13"/>
  <c r="P58" i="13"/>
  <c r="O74" i="13"/>
  <c r="K80" i="13"/>
  <c r="K83" i="13"/>
  <c r="M90" i="13"/>
  <c r="O96" i="13"/>
  <c r="M121" i="13"/>
  <c r="O127" i="13"/>
  <c r="N134" i="13"/>
  <c r="O137" i="13"/>
  <c r="P140" i="13"/>
  <c r="I164" i="13"/>
  <c r="K164" i="13" s="1"/>
  <c r="O166" i="13"/>
  <c r="L318" i="13"/>
  <c r="O318" i="13" s="1"/>
  <c r="O320" i="13"/>
  <c r="P394" i="13"/>
  <c r="M391" i="13"/>
  <c r="O397" i="13"/>
  <c r="L391" i="13"/>
  <c r="O391" i="13" s="1"/>
  <c r="L395" i="13"/>
  <c r="O395" i="13" s="1"/>
  <c r="L26" i="13"/>
  <c r="M34" i="13"/>
  <c r="P34" i="13" s="1"/>
  <c r="M55" i="13"/>
  <c r="M53" i="13" s="1"/>
  <c r="N68" i="13"/>
  <c r="N66" i="13" s="1"/>
  <c r="N121" i="13"/>
  <c r="N119" i="13" s="1"/>
  <c r="P137" i="13"/>
  <c r="I148" i="13"/>
  <c r="K148" i="13" s="1"/>
  <c r="N151" i="13"/>
  <c r="N149" i="13" s="1"/>
  <c r="O189" i="13"/>
  <c r="M264" i="13"/>
  <c r="P264" i="13" s="1"/>
  <c r="P266" i="13"/>
  <c r="O316" i="13"/>
  <c r="L321" i="13"/>
  <c r="O321" i="13" s="1"/>
  <c r="O323" i="13"/>
  <c r="M392" i="13"/>
  <c r="P392" i="13" s="1"/>
  <c r="J418" i="13"/>
  <c r="O431" i="13"/>
  <c r="L12" i="13"/>
  <c r="L19" i="13"/>
  <c r="M26" i="13"/>
  <c r="O58" i="13"/>
  <c r="L125" i="13"/>
  <c r="O125" i="13" s="1"/>
  <c r="J143" i="13"/>
  <c r="J131" i="13" s="1"/>
  <c r="M155" i="13"/>
  <c r="P155" i="13" s="1"/>
  <c r="P157" i="13"/>
  <c r="K204" i="13"/>
  <c r="I197" i="13"/>
  <c r="K197" i="13" s="1"/>
  <c r="P303" i="13"/>
  <c r="M318" i="13"/>
  <c r="P318" i="13" s="1"/>
  <c r="O755" i="13"/>
  <c r="L754" i="13"/>
  <c r="O754" i="13" s="1"/>
  <c r="J537" i="13"/>
  <c r="J522" i="13" s="1"/>
  <c r="K539" i="13"/>
  <c r="L23" i="13"/>
  <c r="M59" i="13"/>
  <c r="P59" i="13" s="1"/>
  <c r="M122" i="13"/>
  <c r="P122" i="13" s="1"/>
  <c r="M152" i="13"/>
  <c r="P152" i="13" s="1"/>
  <c r="P154" i="13"/>
  <c r="O182" i="13"/>
  <c r="L209" i="13"/>
  <c r="O209" i="13" s="1"/>
  <c r="I216" i="13"/>
  <c r="K216" i="13" s="1"/>
  <c r="L228" i="13"/>
  <c r="L249" i="13"/>
  <c r="O249" i="13" s="1"/>
  <c r="O303" i="13"/>
  <c r="M167" i="13"/>
  <c r="M267" i="13"/>
  <c r="P267" i="13" s="1"/>
  <c r="P269" i="13"/>
  <c r="N300" i="13"/>
  <c r="P545" i="13"/>
  <c r="M544" i="13"/>
  <c r="P544" i="13" s="1"/>
  <c r="O504" i="13"/>
  <c r="L502" i="13"/>
  <c r="O502" i="13" s="1"/>
  <c r="P687" i="13"/>
  <c r="M685" i="13"/>
  <c r="P685" i="13" s="1"/>
  <c r="P755" i="13"/>
  <c r="M754" i="13"/>
  <c r="P754" i="13" s="1"/>
  <c r="J327" i="13"/>
  <c r="K327" i="13" s="1"/>
  <c r="M330" i="13"/>
  <c r="O346" i="13"/>
  <c r="P446" i="13"/>
  <c r="M444" i="13"/>
  <c r="P444" i="13" s="1"/>
  <c r="O449" i="13"/>
  <c r="L469" i="13"/>
  <c r="L477" i="13"/>
  <c r="O477" i="13" s="1"/>
  <c r="N504" i="13"/>
  <c r="N502" i="13" s="1"/>
  <c r="N505" i="13"/>
  <c r="N807" i="13"/>
  <c r="N805" i="13" s="1"/>
  <c r="N808" i="13"/>
  <c r="L421" i="13"/>
  <c r="O421" i="13" s="1"/>
  <c r="O445" i="13"/>
  <c r="O447" i="13"/>
  <c r="P524" i="13"/>
  <c r="M523" i="13"/>
  <c r="P523" i="13" s="1"/>
  <c r="O528" i="13"/>
  <c r="I522" i="13"/>
  <c r="L631" i="13"/>
  <c r="O631" i="13" s="1"/>
  <c r="O686" i="13"/>
  <c r="P738" i="13"/>
  <c r="M737" i="13"/>
  <c r="P737" i="13" s="1"/>
  <c r="O771" i="13"/>
  <c r="L770" i="13"/>
  <c r="O770" i="13" s="1"/>
  <c r="L789" i="13"/>
  <c r="O789" i="13" s="1"/>
  <c r="O791" i="13"/>
  <c r="P421" i="13"/>
  <c r="M419" i="13"/>
  <c r="M331" i="13"/>
  <c r="L351" i="13"/>
  <c r="O351" i="13" s="1"/>
  <c r="O390" i="13"/>
  <c r="O420" i="13"/>
  <c r="L422" i="13"/>
  <c r="O422" i="13" s="1"/>
  <c r="N447" i="13"/>
  <c r="O456" i="13"/>
  <c r="L525" i="13"/>
  <c r="L632" i="13"/>
  <c r="O632" i="13" s="1"/>
  <c r="I654" i="13"/>
  <c r="K654" i="13" s="1"/>
  <c r="L658" i="13"/>
  <c r="O658" i="13" s="1"/>
  <c r="M770" i="13"/>
  <c r="P770" i="13" s="1"/>
  <c r="L786" i="13"/>
  <c r="O786" i="13" s="1"/>
  <c r="L805" i="13"/>
  <c r="O805" i="13" s="1"/>
  <c r="K675" i="13"/>
  <c r="M786" i="13"/>
  <c r="P786" i="13" s="1"/>
  <c r="K800" i="13"/>
  <c r="M805" i="13"/>
  <c r="P805" i="13" s="1"/>
  <c r="K593" i="13"/>
  <c r="M629" i="13"/>
  <c r="P629" i="13" s="1"/>
  <c r="K287" i="9"/>
  <c r="I276" i="9"/>
  <c r="K276" i="9" s="1"/>
  <c r="P157" i="11"/>
  <c r="M155" i="11"/>
  <c r="P155" i="11" s="1"/>
  <c r="O71" i="12"/>
  <c r="L69" i="12"/>
  <c r="O69" i="12" s="1"/>
  <c r="P173" i="12"/>
  <c r="M171" i="12"/>
  <c r="P171" i="12" s="1"/>
  <c r="K309" i="12"/>
  <c r="I297" i="12"/>
  <c r="K297" i="12" s="1"/>
  <c r="P410" i="12"/>
  <c r="M408" i="12"/>
  <c r="P408" i="12" s="1"/>
  <c r="O449" i="12"/>
  <c r="L33" i="12"/>
  <c r="O33" i="12" s="1"/>
  <c r="P154" i="11"/>
  <c r="M151" i="11"/>
  <c r="P151" i="11" s="1"/>
  <c r="P71" i="12"/>
  <c r="M69" i="12"/>
  <c r="P69" i="12" s="1"/>
  <c r="K379" i="12"/>
  <c r="N404" i="12"/>
  <c r="N402" i="12" s="1"/>
  <c r="K822" i="12"/>
  <c r="M122" i="11"/>
  <c r="P122" i="11" s="1"/>
  <c r="P124" i="11"/>
  <c r="P282" i="11"/>
  <c r="M279" i="11"/>
  <c r="P279" i="11" s="1"/>
  <c r="O140" i="12"/>
  <c r="L138" i="12"/>
  <c r="O138" i="12" s="1"/>
  <c r="L155" i="12"/>
  <c r="O155" i="12" s="1"/>
  <c r="O157" i="12"/>
  <c r="L280" i="12"/>
  <c r="O280" i="12" s="1"/>
  <c r="O282" i="12"/>
  <c r="L347" i="12"/>
  <c r="L345" i="12" s="1"/>
  <c r="O350" i="12"/>
  <c r="L348" i="12"/>
  <c r="N121" i="11"/>
  <c r="N119" i="11" s="1"/>
  <c r="N122" i="11"/>
  <c r="O690" i="12"/>
  <c r="L688" i="12"/>
  <c r="O688" i="12" s="1"/>
  <c r="P137" i="12"/>
  <c r="M135" i="12"/>
  <c r="P135" i="12" s="1"/>
  <c r="K651" i="12"/>
  <c r="I628" i="12"/>
  <c r="K628" i="12" s="1"/>
  <c r="L249" i="11"/>
  <c r="O249" i="11" s="1"/>
  <c r="K86" i="12"/>
  <c r="I174" i="12"/>
  <c r="I164" i="12" s="1"/>
  <c r="K164" i="12" s="1"/>
  <c r="O351" i="12"/>
  <c r="K362" i="12"/>
  <c r="O549" i="12"/>
  <c r="K823" i="12"/>
  <c r="L230" i="12"/>
  <c r="O331" i="12"/>
  <c r="P351" i="12"/>
  <c r="L43" i="10"/>
  <c r="L41" i="10" s="1"/>
  <c r="L447" i="11"/>
  <c r="O447" i="11" s="1"/>
  <c r="O56" i="12"/>
  <c r="N121" i="12"/>
  <c r="N119" i="12" s="1"/>
  <c r="O170" i="12"/>
  <c r="O186" i="12"/>
  <c r="L198" i="12"/>
  <c r="O198" i="12" s="1"/>
  <c r="I434" i="12"/>
  <c r="I418" i="12" s="1"/>
  <c r="K418" i="12" s="1"/>
  <c r="J721" i="11"/>
  <c r="P58" i="12"/>
  <c r="O124" i="12"/>
  <c r="P184" i="12"/>
  <c r="J433" i="12"/>
  <c r="J417" i="12" s="1"/>
  <c r="K827" i="12"/>
  <c r="N55" i="10"/>
  <c r="N53" i="10" s="1"/>
  <c r="N47" i="12"/>
  <c r="P49" i="12"/>
  <c r="N55" i="12"/>
  <c r="N53" i="12" s="1"/>
  <c r="L68" i="12"/>
  <c r="O68" i="12" s="1"/>
  <c r="N69" i="12"/>
  <c r="N91" i="12"/>
  <c r="P93" i="12"/>
  <c r="M134" i="12"/>
  <c r="K144" i="12"/>
  <c r="K159" i="12"/>
  <c r="L249" i="12"/>
  <c r="O249" i="12" s="1"/>
  <c r="L263" i="12"/>
  <c r="K287" i="12"/>
  <c r="L300" i="12"/>
  <c r="O300" i="12" s="1"/>
  <c r="M321" i="12"/>
  <c r="P321" i="12" s="1"/>
  <c r="P350" i="12"/>
  <c r="K374" i="12"/>
  <c r="L404" i="12"/>
  <c r="O404" i="12" s="1"/>
  <c r="K435" i="12"/>
  <c r="L657" i="12"/>
  <c r="O660" i="12"/>
  <c r="K673" i="12"/>
  <c r="K672" i="12"/>
  <c r="L230" i="10"/>
  <c r="M267" i="10"/>
  <c r="P267" i="10" s="1"/>
  <c r="L91" i="11"/>
  <c r="L94" i="11"/>
  <c r="O94" i="11" s="1"/>
  <c r="M404" i="11"/>
  <c r="P404" i="11" s="1"/>
  <c r="M408" i="11"/>
  <c r="P408" i="11" s="1"/>
  <c r="L23" i="12"/>
  <c r="M68" i="12"/>
  <c r="P186" i="12"/>
  <c r="L238" i="12"/>
  <c r="O238" i="12" s="1"/>
  <c r="M300" i="12"/>
  <c r="P300" i="12" s="1"/>
  <c r="L330" i="12"/>
  <c r="L328" i="12" s="1"/>
  <c r="M330" i="12"/>
  <c r="M328" i="12" s="1"/>
  <c r="O353" i="12"/>
  <c r="L405" i="12"/>
  <c r="O405" i="12" s="1"/>
  <c r="I433" i="12"/>
  <c r="I417" i="12" s="1"/>
  <c r="K593" i="12"/>
  <c r="K669" i="12"/>
  <c r="L687" i="12"/>
  <c r="O687" i="12" s="1"/>
  <c r="M304" i="12"/>
  <c r="P304" i="12" s="1"/>
  <c r="L47" i="9"/>
  <c r="O47" i="9" s="1"/>
  <c r="L43" i="11"/>
  <c r="L41" i="11" s="1"/>
  <c r="L47" i="11"/>
  <c r="O47" i="11" s="1"/>
  <c r="O266" i="11"/>
  <c r="N23" i="12"/>
  <c r="N13" i="12" s="1"/>
  <c r="N11" i="12" s="1"/>
  <c r="O127" i="12"/>
  <c r="M138" i="12"/>
  <c r="P138" i="12" s="1"/>
  <c r="M167" i="12"/>
  <c r="L209" i="12"/>
  <c r="O209" i="12" s="1"/>
  <c r="M264" i="12"/>
  <c r="P264" i="12" s="1"/>
  <c r="N279" i="12"/>
  <c r="N277" i="12" s="1"/>
  <c r="K288" i="12"/>
  <c r="L301" i="12"/>
  <c r="O301" i="12" s="1"/>
  <c r="P353" i="12"/>
  <c r="L392" i="12"/>
  <c r="O392" i="12" s="1"/>
  <c r="K440" i="12"/>
  <c r="L525" i="12"/>
  <c r="O525" i="12" s="1"/>
  <c r="P61" i="11"/>
  <c r="O74" i="11"/>
  <c r="O170" i="11"/>
  <c r="L26" i="12"/>
  <c r="L24" i="12" s="1"/>
  <c r="I76" i="12"/>
  <c r="I64" i="12" s="1"/>
  <c r="K64" i="12" s="1"/>
  <c r="O93" i="12"/>
  <c r="L121" i="12"/>
  <c r="M152" i="12"/>
  <c r="P152" i="12" s="1"/>
  <c r="O285" i="12"/>
  <c r="M317" i="12"/>
  <c r="K340" i="12"/>
  <c r="J364" i="12"/>
  <c r="K385" i="12"/>
  <c r="N392" i="12"/>
  <c r="K821" i="12"/>
  <c r="I654" i="12"/>
  <c r="K654" i="12" s="1"/>
  <c r="N167" i="10"/>
  <c r="N165" i="10" s="1"/>
  <c r="K338" i="11"/>
  <c r="L183" i="12"/>
  <c r="K370" i="12"/>
  <c r="K381" i="12"/>
  <c r="K647" i="12"/>
  <c r="J721" i="12"/>
  <c r="L229" i="10"/>
  <c r="I216" i="11"/>
  <c r="K216" i="11" s="1"/>
  <c r="L228" i="11"/>
  <c r="L230" i="11"/>
  <c r="L280" i="11"/>
  <c r="O280" i="11" s="1"/>
  <c r="I297" i="11"/>
  <c r="K297" i="11" s="1"/>
  <c r="J722" i="11"/>
  <c r="K823" i="11"/>
  <c r="K826" i="11"/>
  <c r="L12" i="12"/>
  <c r="L19" i="12"/>
  <c r="N26" i="12"/>
  <c r="N24" i="12" s="1"/>
  <c r="L55" i="12"/>
  <c r="L53" i="12" s="1"/>
  <c r="L91" i="12"/>
  <c r="M122" i="12"/>
  <c r="P122" i="12" s="1"/>
  <c r="I143" i="12"/>
  <c r="I130" i="12"/>
  <c r="K130" i="12" s="1"/>
  <c r="K146" i="12"/>
  <c r="N151" i="12"/>
  <c r="N149" i="12" s="1"/>
  <c r="M155" i="12"/>
  <c r="P155" i="12" s="1"/>
  <c r="L171" i="12"/>
  <c r="O171" i="12" s="1"/>
  <c r="O269" i="12"/>
  <c r="L267" i="12"/>
  <c r="O267" i="12" s="1"/>
  <c r="L321" i="12"/>
  <c r="O321" i="12" s="1"/>
  <c r="L68" i="11"/>
  <c r="L66" i="11" s="1"/>
  <c r="O66" i="11" s="1"/>
  <c r="M318" i="11"/>
  <c r="P318" i="11" s="1"/>
  <c r="K374" i="11"/>
  <c r="O329" i="12"/>
  <c r="M331" i="12"/>
  <c r="P331" i="12" s="1"/>
  <c r="P333" i="12"/>
  <c r="N300" i="11"/>
  <c r="N298" i="11" s="1"/>
  <c r="N330" i="11"/>
  <c r="N328" i="11" s="1"/>
  <c r="O634" i="11"/>
  <c r="M29" i="12"/>
  <c r="K98" i="12"/>
  <c r="L187" i="12"/>
  <c r="O187" i="12" s="1"/>
  <c r="I208" i="12"/>
  <c r="K208" i="12" s="1"/>
  <c r="K255" i="12"/>
  <c r="O299" i="12"/>
  <c r="L317" i="12"/>
  <c r="O317" i="12" s="1"/>
  <c r="O320" i="12"/>
  <c r="O333" i="12"/>
  <c r="N330" i="12"/>
  <c r="P407" i="12"/>
  <c r="M404" i="12"/>
  <c r="P404" i="12" s="1"/>
  <c r="M405" i="12"/>
  <c r="P405" i="12" s="1"/>
  <c r="P419" i="12"/>
  <c r="N68" i="11"/>
  <c r="N66" i="11" s="1"/>
  <c r="M152" i="11"/>
  <c r="P152" i="11" s="1"/>
  <c r="I208" i="11"/>
  <c r="K208" i="11" s="1"/>
  <c r="P306" i="11"/>
  <c r="K340" i="11"/>
  <c r="K385" i="11"/>
  <c r="L391" i="11"/>
  <c r="O391" i="11" s="1"/>
  <c r="I442" i="11"/>
  <c r="K442" i="11" s="1"/>
  <c r="O535" i="11"/>
  <c r="K649" i="11"/>
  <c r="L15" i="12"/>
  <c r="M23" i="12"/>
  <c r="M21" i="12" s="1"/>
  <c r="N29" i="12"/>
  <c r="N28" i="12" s="1"/>
  <c r="M31" i="12"/>
  <c r="P31" i="12" s="1"/>
  <c r="N34" i="12"/>
  <c r="L43" i="12"/>
  <c r="M26" i="12"/>
  <c r="P61" i="12"/>
  <c r="K78" i="12"/>
  <c r="L94" i="12"/>
  <c r="O94" i="12" s="1"/>
  <c r="M121" i="12"/>
  <c r="L134" i="12"/>
  <c r="O134" i="12" s="1"/>
  <c r="L168" i="12"/>
  <c r="M187" i="12"/>
  <c r="P187" i="12" s="1"/>
  <c r="I216" i="12"/>
  <c r="K216" i="12" s="1"/>
  <c r="I233" i="12"/>
  <c r="K233" i="12" s="1"/>
  <c r="M263" i="12"/>
  <c r="P303" i="12"/>
  <c r="M301" i="12"/>
  <c r="P301" i="12" s="1"/>
  <c r="L318" i="12"/>
  <c r="O318" i="12" s="1"/>
  <c r="K325" i="12"/>
  <c r="L55" i="11"/>
  <c r="L53" i="11" s="1"/>
  <c r="O93" i="11"/>
  <c r="L187" i="11"/>
  <c r="O187" i="11" s="1"/>
  <c r="K647" i="11"/>
  <c r="M9" i="12"/>
  <c r="M15" i="12"/>
  <c r="P35" i="12"/>
  <c r="O49" i="12"/>
  <c r="L151" i="12"/>
  <c r="O151" i="12" s="1"/>
  <c r="O266" i="12"/>
  <c r="L264" i="12"/>
  <c r="O264" i="12" s="1"/>
  <c r="M334" i="12"/>
  <c r="P334" i="12" s="1"/>
  <c r="P336" i="12"/>
  <c r="O61" i="12"/>
  <c r="M151" i="12"/>
  <c r="P151" i="12" s="1"/>
  <c r="O154" i="12"/>
  <c r="L167" i="12"/>
  <c r="O182" i="12"/>
  <c r="L184" i="12"/>
  <c r="O184" i="12" s="1"/>
  <c r="I190" i="12"/>
  <c r="K190" i="12" s="1"/>
  <c r="K204" i="12"/>
  <c r="I197" i="12"/>
  <c r="K197" i="12" s="1"/>
  <c r="K365" i="12"/>
  <c r="I364" i="12"/>
  <c r="J327" i="12"/>
  <c r="K327" i="12" s="1"/>
  <c r="P397" i="12"/>
  <c r="P420" i="12"/>
  <c r="O456" i="12"/>
  <c r="L446" i="12"/>
  <c r="L526" i="12"/>
  <c r="O526" i="12" s="1"/>
  <c r="P756" i="12"/>
  <c r="M754" i="12"/>
  <c r="P754" i="12" s="1"/>
  <c r="L788" i="12"/>
  <c r="I77" i="12"/>
  <c r="I237" i="12"/>
  <c r="L279" i="12"/>
  <c r="M347" i="12"/>
  <c r="K359" i="12"/>
  <c r="P394" i="12"/>
  <c r="N408" i="12"/>
  <c r="O535" i="12"/>
  <c r="O641" i="12"/>
  <c r="L631" i="12"/>
  <c r="N655" i="12"/>
  <c r="N740" i="12"/>
  <c r="O755" i="12"/>
  <c r="L754" i="12"/>
  <c r="O754" i="12" s="1"/>
  <c r="N544" i="12"/>
  <c r="P772" i="12"/>
  <c r="M770" i="12"/>
  <c r="P770" i="12" s="1"/>
  <c r="I543" i="12"/>
  <c r="K543" i="12" s="1"/>
  <c r="K559" i="12"/>
  <c r="O771" i="12"/>
  <c r="L770" i="12"/>
  <c r="O770" i="12" s="1"/>
  <c r="N687" i="12"/>
  <c r="N685" i="12" s="1"/>
  <c r="N688" i="12"/>
  <c r="P739" i="12"/>
  <c r="M737" i="12"/>
  <c r="P737" i="12" s="1"/>
  <c r="L789" i="12"/>
  <c r="O789" i="12" s="1"/>
  <c r="O807" i="12"/>
  <c r="L805" i="12"/>
  <c r="O805" i="12" s="1"/>
  <c r="M391" i="12"/>
  <c r="O431" i="12"/>
  <c r="L421" i="12"/>
  <c r="O421" i="12" s="1"/>
  <c r="J537" i="12"/>
  <c r="J522" i="12" s="1"/>
  <c r="P545" i="12"/>
  <c r="M544" i="12"/>
  <c r="P544" i="12" s="1"/>
  <c r="N547" i="12"/>
  <c r="O547" i="12" s="1"/>
  <c r="O738" i="12"/>
  <c r="L737" i="12"/>
  <c r="O737" i="12" s="1"/>
  <c r="N773" i="12"/>
  <c r="N807" i="12"/>
  <c r="N805" i="12" s="1"/>
  <c r="N808" i="12"/>
  <c r="K674" i="12"/>
  <c r="L555" i="12"/>
  <c r="O555" i="12" s="1"/>
  <c r="N469" i="12"/>
  <c r="N300" i="9"/>
  <c r="N298" i="9" s="1"/>
  <c r="P56" i="11"/>
  <c r="L59" i="11"/>
  <c r="O59" i="11" s="1"/>
  <c r="M69" i="11"/>
  <c r="P69" i="11" s="1"/>
  <c r="M134" i="11"/>
  <c r="M132" i="11" s="1"/>
  <c r="P132" i="11" s="1"/>
  <c r="N151" i="11"/>
  <c r="P264" i="11"/>
  <c r="K372" i="11"/>
  <c r="O350" i="10"/>
  <c r="M59" i="11"/>
  <c r="P59" i="11" s="1"/>
  <c r="N69" i="11"/>
  <c r="O140" i="11"/>
  <c r="L264" i="11"/>
  <c r="O264" i="11" s="1"/>
  <c r="M280" i="11"/>
  <c r="P280" i="11" s="1"/>
  <c r="L392" i="11"/>
  <c r="O392" i="11" s="1"/>
  <c r="M405" i="11"/>
  <c r="P405" i="11" s="1"/>
  <c r="P331" i="11"/>
  <c r="P189" i="11"/>
  <c r="N263" i="11"/>
  <c r="N261" i="11" s="1"/>
  <c r="L283" i="11"/>
  <c r="O283" i="11" s="1"/>
  <c r="L408" i="11"/>
  <c r="O408" i="11" s="1"/>
  <c r="N55" i="11"/>
  <c r="N53" i="11" s="1"/>
  <c r="I785" i="10"/>
  <c r="K785" i="10" s="1"/>
  <c r="O44" i="11"/>
  <c r="O56" i="11"/>
  <c r="P93" i="11"/>
  <c r="N347" i="10"/>
  <c r="N345" i="10" s="1"/>
  <c r="M43" i="11"/>
  <c r="M41" i="11" s="1"/>
  <c r="L167" i="11"/>
  <c r="L165" i="11" s="1"/>
  <c r="P186" i="11"/>
  <c r="I233" i="11"/>
  <c r="K233" i="11" s="1"/>
  <c r="L279" i="11"/>
  <c r="O333" i="11"/>
  <c r="P353" i="11"/>
  <c r="L395" i="11"/>
  <c r="O395" i="11" s="1"/>
  <c r="L155" i="11"/>
  <c r="O155" i="11" s="1"/>
  <c r="M121" i="9"/>
  <c r="P121" i="9" s="1"/>
  <c r="N134" i="9"/>
  <c r="N132" i="9" s="1"/>
  <c r="N134" i="10"/>
  <c r="N132" i="10" s="1"/>
  <c r="M167" i="10"/>
  <c r="M165" i="10" s="1"/>
  <c r="M317" i="10"/>
  <c r="P317" i="10" s="1"/>
  <c r="K385" i="10"/>
  <c r="L125" i="11"/>
  <c r="O125" i="11" s="1"/>
  <c r="L151" i="11"/>
  <c r="O151" i="11" s="1"/>
  <c r="N168" i="11"/>
  <c r="P168" i="11" s="1"/>
  <c r="L171" i="11"/>
  <c r="O171" i="11" s="1"/>
  <c r="L183" i="11"/>
  <c r="L181" i="11" s="1"/>
  <c r="L217" i="11"/>
  <c r="O217" i="11" s="1"/>
  <c r="L231" i="11"/>
  <c r="K288" i="11"/>
  <c r="J288" i="11"/>
  <c r="J275" i="11" s="1"/>
  <c r="I275" i="11"/>
  <c r="K275" i="11" s="1"/>
  <c r="P333" i="11"/>
  <c r="M334" i="11"/>
  <c r="P334" i="11" s="1"/>
  <c r="P336" i="11"/>
  <c r="M392" i="11"/>
  <c r="P392" i="11" s="1"/>
  <c r="M391" i="11"/>
  <c r="P391" i="11" s="1"/>
  <c r="K674" i="11"/>
  <c r="K669" i="11"/>
  <c r="K672" i="11"/>
  <c r="I654" i="11"/>
  <c r="K654" i="11" s="1"/>
  <c r="L687" i="11"/>
  <c r="O687" i="11" s="1"/>
  <c r="M171" i="10"/>
  <c r="P171" i="10" s="1"/>
  <c r="M405" i="10"/>
  <c r="P405" i="10" s="1"/>
  <c r="M26" i="11"/>
  <c r="M24" i="11" s="1"/>
  <c r="O61" i="11"/>
  <c r="L267" i="11"/>
  <c r="O267" i="11" s="1"/>
  <c r="P323" i="11"/>
  <c r="M321" i="11"/>
  <c r="P321" i="11" s="1"/>
  <c r="L405" i="11"/>
  <c r="O405" i="11" s="1"/>
  <c r="N26" i="11"/>
  <c r="N16" i="11" s="1"/>
  <c r="N149" i="11"/>
  <c r="O173" i="11"/>
  <c r="O306" i="11"/>
  <c r="N318" i="11"/>
  <c r="N317" i="11"/>
  <c r="N315" i="11" s="1"/>
  <c r="N391" i="11"/>
  <c r="N389" i="11" s="1"/>
  <c r="N395" i="11"/>
  <c r="K438" i="11"/>
  <c r="I434" i="11"/>
  <c r="K434" i="11" s="1"/>
  <c r="L33" i="11"/>
  <c r="L31" i="11" s="1"/>
  <c r="O31" i="11" s="1"/>
  <c r="N91" i="11"/>
  <c r="K98" i="11"/>
  <c r="M121" i="11"/>
  <c r="P121" i="11" s="1"/>
  <c r="M135" i="11"/>
  <c r="P135" i="11" s="1"/>
  <c r="O154" i="11"/>
  <c r="I174" i="11"/>
  <c r="L209" i="11"/>
  <c r="O209" i="11" s="1"/>
  <c r="N283" i="11"/>
  <c r="N279" i="11"/>
  <c r="N277" i="11" s="1"/>
  <c r="O303" i="11"/>
  <c r="L300" i="11"/>
  <c r="O300" i="11" s="1"/>
  <c r="L347" i="11"/>
  <c r="L345" i="11" s="1"/>
  <c r="O407" i="11"/>
  <c r="O479" i="11"/>
  <c r="L477" i="11"/>
  <c r="O477" i="11" s="1"/>
  <c r="K651" i="11"/>
  <c r="I628" i="11"/>
  <c r="K628" i="11" s="1"/>
  <c r="L688" i="11"/>
  <c r="O688" i="11" s="1"/>
  <c r="M184" i="11"/>
  <c r="M183" i="11"/>
  <c r="M181" i="11" s="1"/>
  <c r="O336" i="11"/>
  <c r="L330" i="11"/>
  <c r="L328" i="11" s="1"/>
  <c r="P303" i="9"/>
  <c r="I86" i="10"/>
  <c r="K86" i="10" s="1"/>
  <c r="I364" i="10"/>
  <c r="L198" i="11"/>
  <c r="O198" i="11" s="1"/>
  <c r="L263" i="11"/>
  <c r="M283" i="11"/>
  <c r="P283" i="11" s="1"/>
  <c r="M301" i="11"/>
  <c r="P301" i="11" s="1"/>
  <c r="M300" i="11"/>
  <c r="K325" i="11"/>
  <c r="I314" i="11"/>
  <c r="K314" i="11" s="1"/>
  <c r="M347" i="11"/>
  <c r="M345" i="11" s="1"/>
  <c r="N408" i="11"/>
  <c r="N404" i="11"/>
  <c r="N402" i="11" s="1"/>
  <c r="N347" i="11"/>
  <c r="O353" i="11"/>
  <c r="K365" i="11"/>
  <c r="L657" i="11"/>
  <c r="O186" i="11"/>
  <c r="N348" i="11"/>
  <c r="O348" i="11" s="1"/>
  <c r="L351" i="11"/>
  <c r="O351" i="11" s="1"/>
  <c r="P351" i="11"/>
  <c r="K379" i="11"/>
  <c r="K821" i="11"/>
  <c r="K824" i="11"/>
  <c r="K827" i="11"/>
  <c r="L331" i="11"/>
  <c r="O331" i="11" s="1"/>
  <c r="K369" i="11"/>
  <c r="K466" i="11"/>
  <c r="L469" i="11"/>
  <c r="O469" i="11" s="1"/>
  <c r="K822" i="11"/>
  <c r="K825" i="11"/>
  <c r="K828" i="11"/>
  <c r="N23" i="11"/>
  <c r="O46" i="11"/>
  <c r="L69" i="11"/>
  <c r="O69" i="11" s="1"/>
  <c r="O71" i="11"/>
  <c r="K287" i="11"/>
  <c r="I276" i="11"/>
  <c r="K276" i="11" s="1"/>
  <c r="O788" i="11"/>
  <c r="L786" i="11"/>
  <c r="O786" i="11" s="1"/>
  <c r="N805" i="11"/>
  <c r="M391" i="9"/>
  <c r="P391" i="9" s="1"/>
  <c r="J721" i="9"/>
  <c r="M55" i="10"/>
  <c r="M53" i="10" s="1"/>
  <c r="P58" i="10"/>
  <c r="N135" i="10"/>
  <c r="O137" i="10"/>
  <c r="O140" i="10"/>
  <c r="M187" i="10"/>
  <c r="P187" i="10" s="1"/>
  <c r="M263" i="10"/>
  <c r="P263" i="10" s="1"/>
  <c r="L404" i="10"/>
  <c r="O404" i="10" s="1"/>
  <c r="O549" i="10"/>
  <c r="M23" i="11"/>
  <c r="M47" i="11"/>
  <c r="P47" i="11" s="1"/>
  <c r="P49" i="11"/>
  <c r="O58" i="11"/>
  <c r="M68" i="11"/>
  <c r="I77" i="11"/>
  <c r="I76" i="11"/>
  <c r="K80" i="11"/>
  <c r="M91" i="11"/>
  <c r="M90" i="11"/>
  <c r="K145" i="11"/>
  <c r="I143" i="11"/>
  <c r="M171" i="11"/>
  <c r="P171" i="11" s="1"/>
  <c r="P173" i="11"/>
  <c r="P266" i="11"/>
  <c r="M263" i="11"/>
  <c r="O390" i="11"/>
  <c r="L171" i="7"/>
  <c r="O171" i="7" s="1"/>
  <c r="M392" i="9"/>
  <c r="P392" i="9" s="1"/>
  <c r="M395" i="9"/>
  <c r="P395" i="9" s="1"/>
  <c r="M264" i="10"/>
  <c r="P264" i="10" s="1"/>
  <c r="L318" i="10"/>
  <c r="O318" i="10" s="1"/>
  <c r="O424" i="10"/>
  <c r="J537" i="10"/>
  <c r="J522" i="10" s="1"/>
  <c r="O12" i="11"/>
  <c r="L15" i="11"/>
  <c r="O19" i="11"/>
  <c r="I112" i="11"/>
  <c r="K112" i="11" s="1"/>
  <c r="K115" i="11"/>
  <c r="N135" i="11"/>
  <c r="N134" i="11"/>
  <c r="N132" i="11" s="1"/>
  <c r="L632" i="5"/>
  <c r="O632" i="5" s="1"/>
  <c r="L392" i="10"/>
  <c r="O392" i="10" s="1"/>
  <c r="O25" i="11"/>
  <c r="L29" i="11"/>
  <c r="O32" i="11"/>
  <c r="N34" i="11"/>
  <c r="M72" i="11"/>
  <c r="P72" i="11" s="1"/>
  <c r="P74" i="11"/>
  <c r="I148" i="11"/>
  <c r="K148" i="11" s="1"/>
  <c r="K159" i="11"/>
  <c r="I190" i="11"/>
  <c r="K190" i="11" s="1"/>
  <c r="L454" i="11"/>
  <c r="O454" i="11" s="1"/>
  <c r="O456" i="11"/>
  <c r="L446" i="11"/>
  <c r="L36" i="11"/>
  <c r="O36" i="11" s="1"/>
  <c r="J722" i="9"/>
  <c r="P154" i="10"/>
  <c r="L167" i="10"/>
  <c r="L165" i="10" s="1"/>
  <c r="P348" i="10"/>
  <c r="K360" i="10"/>
  <c r="N404" i="10"/>
  <c r="N402" i="10" s="1"/>
  <c r="N15" i="11"/>
  <c r="N19" i="11"/>
  <c r="N12" i="11"/>
  <c r="L26" i="11"/>
  <c r="L24" i="11" s="1"/>
  <c r="N43" i="11"/>
  <c r="L23" i="11"/>
  <c r="L21" i="11" s="1"/>
  <c r="P58" i="11"/>
  <c r="M94" i="11"/>
  <c r="P94" i="11" s="1"/>
  <c r="P96" i="11"/>
  <c r="K99" i="11"/>
  <c r="I87" i="11"/>
  <c r="K87" i="11" s="1"/>
  <c r="M125" i="11"/>
  <c r="P125" i="11" s="1"/>
  <c r="K225" i="11"/>
  <c r="K338" i="10"/>
  <c r="O22" i="11"/>
  <c r="M44" i="11"/>
  <c r="P44" i="11" s="1"/>
  <c r="P46" i="11"/>
  <c r="P54" i="11"/>
  <c r="O124" i="11"/>
  <c r="L121" i="11"/>
  <c r="O121" i="11" s="1"/>
  <c r="M419" i="11"/>
  <c r="P420" i="11"/>
  <c r="I417" i="11"/>
  <c r="O137" i="11"/>
  <c r="P140" i="11"/>
  <c r="P269" i="11"/>
  <c r="P739" i="11"/>
  <c r="M737" i="11"/>
  <c r="P737" i="11" s="1"/>
  <c r="O771" i="11"/>
  <c r="L770" i="11"/>
  <c r="O770" i="11" s="1"/>
  <c r="L789" i="11"/>
  <c r="O789" i="11" s="1"/>
  <c r="O791" i="11"/>
  <c r="O807" i="11"/>
  <c r="L805" i="11"/>
  <c r="O805" i="11" s="1"/>
  <c r="J143" i="11"/>
  <c r="J131" i="11" s="1"/>
  <c r="M167" i="11"/>
  <c r="I197" i="11"/>
  <c r="K197" i="11" s="1"/>
  <c r="K244" i="11"/>
  <c r="P278" i="11"/>
  <c r="P329" i="11"/>
  <c r="P350" i="11"/>
  <c r="M395" i="11"/>
  <c r="P395" i="11" s="1"/>
  <c r="P397" i="11"/>
  <c r="N421" i="11"/>
  <c r="N419" i="11" s="1"/>
  <c r="O424" i="11"/>
  <c r="N422" i="11"/>
  <c r="P524" i="11"/>
  <c r="M523" i="11"/>
  <c r="P523" i="11" s="1"/>
  <c r="L639" i="11"/>
  <c r="O639" i="11" s="1"/>
  <c r="O641" i="11"/>
  <c r="L631" i="11"/>
  <c r="L629" i="11" s="1"/>
  <c r="M31" i="11"/>
  <c r="P31" i="11" s="1"/>
  <c r="M55" i="11"/>
  <c r="N90" i="11"/>
  <c r="K111" i="11"/>
  <c r="N167" i="11"/>
  <c r="N184" i="11"/>
  <c r="I237" i="11"/>
  <c r="L238" i="11"/>
  <c r="K255" i="11"/>
  <c r="I248" i="11"/>
  <c r="K248" i="11" s="1"/>
  <c r="L318" i="11"/>
  <c r="O318" i="11" s="1"/>
  <c r="O320" i="11"/>
  <c r="L317" i="11"/>
  <c r="K381" i="11"/>
  <c r="P403" i="11"/>
  <c r="O422" i="11"/>
  <c r="I522" i="11"/>
  <c r="K522" i="11" s="1"/>
  <c r="K537" i="11"/>
  <c r="J537" i="11"/>
  <c r="J522" i="11" s="1"/>
  <c r="P545" i="11"/>
  <c r="M544" i="11"/>
  <c r="P544" i="11" s="1"/>
  <c r="P170" i="11"/>
  <c r="L229" i="11"/>
  <c r="L526" i="11"/>
  <c r="O526" i="11" s="1"/>
  <c r="O528" i="11"/>
  <c r="L525" i="11"/>
  <c r="M9" i="11"/>
  <c r="M29" i="11"/>
  <c r="L134" i="11"/>
  <c r="O134" i="11" s="1"/>
  <c r="N183" i="11"/>
  <c r="P316" i="11"/>
  <c r="O420" i="11"/>
  <c r="K462" i="11"/>
  <c r="I443" i="11"/>
  <c r="K443" i="11" s="1"/>
  <c r="J327" i="11"/>
  <c r="K327" i="11" s="1"/>
  <c r="I364" i="11"/>
  <c r="N446" i="11"/>
  <c r="N444" i="11" s="1"/>
  <c r="I543" i="11"/>
  <c r="K543" i="11" s="1"/>
  <c r="K559" i="11"/>
  <c r="O738" i="11"/>
  <c r="L737" i="11"/>
  <c r="O737" i="11" s="1"/>
  <c r="P756" i="11"/>
  <c r="M754" i="11"/>
  <c r="P754" i="11" s="1"/>
  <c r="N770" i="11"/>
  <c r="N807" i="11"/>
  <c r="N808" i="11"/>
  <c r="K359" i="11"/>
  <c r="J364" i="11"/>
  <c r="M317" i="11"/>
  <c r="P317" i="11" s="1"/>
  <c r="O350" i="11"/>
  <c r="L429" i="11"/>
  <c r="O429" i="11" s="1"/>
  <c r="O431" i="11"/>
  <c r="L421" i="11"/>
  <c r="O421" i="11" s="1"/>
  <c r="K435" i="11"/>
  <c r="J433" i="11"/>
  <c r="J417" i="11" s="1"/>
  <c r="M444" i="11"/>
  <c r="P444" i="11" s="1"/>
  <c r="O472" i="11"/>
  <c r="L470" i="11"/>
  <c r="O470" i="11" s="1"/>
  <c r="O755" i="11"/>
  <c r="L754" i="11"/>
  <c r="O754" i="11" s="1"/>
  <c r="P772" i="11"/>
  <c r="M770" i="11"/>
  <c r="P770" i="11" s="1"/>
  <c r="M330" i="11"/>
  <c r="K360" i="11"/>
  <c r="K362" i="11"/>
  <c r="K378" i="11"/>
  <c r="P390" i="11"/>
  <c r="P469" i="11"/>
  <c r="K576" i="11"/>
  <c r="K592" i="11"/>
  <c r="N631" i="11"/>
  <c r="N629" i="11" s="1"/>
  <c r="K675" i="11"/>
  <c r="M685" i="11"/>
  <c r="P685" i="11" s="1"/>
  <c r="M786" i="11"/>
  <c r="P786" i="11" s="1"/>
  <c r="L546" i="11"/>
  <c r="K593" i="11"/>
  <c r="L68" i="10"/>
  <c r="O68" i="10" s="1"/>
  <c r="L72" i="10"/>
  <c r="O72" i="10" s="1"/>
  <c r="P323" i="10"/>
  <c r="M321" i="10"/>
  <c r="P321" i="10" s="1"/>
  <c r="L263" i="9"/>
  <c r="L261" i="9" s="1"/>
  <c r="M301" i="9"/>
  <c r="L447" i="9"/>
  <c r="O447" i="9" s="1"/>
  <c r="L23" i="10"/>
  <c r="L21" i="10" s="1"/>
  <c r="O71" i="10"/>
  <c r="L69" i="10"/>
  <c r="O69" i="10" s="1"/>
  <c r="M121" i="10"/>
  <c r="M119" i="10" s="1"/>
  <c r="P119" i="10" s="1"/>
  <c r="P124" i="10"/>
  <c r="M279" i="10"/>
  <c r="P279" i="10" s="1"/>
  <c r="M283" i="10"/>
  <c r="P283" i="10" s="1"/>
  <c r="K381" i="10"/>
  <c r="O397" i="10"/>
  <c r="L391" i="10"/>
  <c r="O391" i="10" s="1"/>
  <c r="L469" i="8"/>
  <c r="O469" i="8" s="1"/>
  <c r="O91" i="9"/>
  <c r="L229" i="9"/>
  <c r="L231" i="9"/>
  <c r="N301" i="9"/>
  <c r="O301" i="9" s="1"/>
  <c r="M334" i="9"/>
  <c r="P334" i="9" s="1"/>
  <c r="M408" i="9"/>
  <c r="P408" i="9" s="1"/>
  <c r="O61" i="10"/>
  <c r="L59" i="10"/>
  <c r="O59" i="10" s="1"/>
  <c r="L121" i="10"/>
  <c r="O121" i="10" s="1"/>
  <c r="N121" i="10"/>
  <c r="N119" i="10" s="1"/>
  <c r="N122" i="10"/>
  <c r="O303" i="10"/>
  <c r="L301" i="10"/>
  <c r="O301" i="10" s="1"/>
  <c r="L300" i="10"/>
  <c r="O300" i="10" s="1"/>
  <c r="P306" i="10"/>
  <c r="M304" i="10"/>
  <c r="P304" i="10" s="1"/>
  <c r="M318" i="10"/>
  <c r="P318" i="10" s="1"/>
  <c r="P320" i="10"/>
  <c r="M68" i="9"/>
  <c r="M66" i="9" s="1"/>
  <c r="O351" i="9"/>
  <c r="K362" i="9"/>
  <c r="K385" i="9"/>
  <c r="O96" i="10"/>
  <c r="L94" i="10"/>
  <c r="O94" i="10" s="1"/>
  <c r="M122" i="10"/>
  <c r="P122" i="10" s="1"/>
  <c r="N151" i="10"/>
  <c r="N149" i="10" s="1"/>
  <c r="M151" i="10"/>
  <c r="M149" i="10" s="1"/>
  <c r="P149" i="10" s="1"/>
  <c r="P157" i="10"/>
  <c r="O479" i="10"/>
  <c r="L469" i="10"/>
  <c r="L467" i="10" s="1"/>
  <c r="O467" i="10" s="1"/>
  <c r="K576" i="10"/>
  <c r="I559" i="10"/>
  <c r="I543" i="10" s="1"/>
  <c r="K543" i="10" s="1"/>
  <c r="O348" i="9"/>
  <c r="O333" i="10"/>
  <c r="L330" i="10"/>
  <c r="L328" i="10" s="1"/>
  <c r="L525" i="10"/>
  <c r="O525" i="10" s="1"/>
  <c r="O189" i="10"/>
  <c r="L187" i="10"/>
  <c r="O187" i="10" s="1"/>
  <c r="N267" i="10"/>
  <c r="N263" i="10"/>
  <c r="N261" i="10" s="1"/>
  <c r="L283" i="10"/>
  <c r="O283" i="10" s="1"/>
  <c r="O285" i="10"/>
  <c r="N330" i="10"/>
  <c r="N334" i="10"/>
  <c r="K538" i="10"/>
  <c r="O44" i="10"/>
  <c r="N68" i="10"/>
  <c r="N66" i="10" s="1"/>
  <c r="M90" i="10"/>
  <c r="M88" i="10" s="1"/>
  <c r="I190" i="10"/>
  <c r="K190" i="10" s="1"/>
  <c r="K372" i="10"/>
  <c r="N391" i="10"/>
  <c r="N389" i="10" s="1"/>
  <c r="I442" i="10"/>
  <c r="K442" i="10" s="1"/>
  <c r="K537" i="10"/>
  <c r="K821" i="10"/>
  <c r="K824" i="10"/>
  <c r="K827" i="10"/>
  <c r="M331" i="10"/>
  <c r="P331" i="10" s="1"/>
  <c r="P333" i="10"/>
  <c r="K224" i="9"/>
  <c r="M263" i="9"/>
  <c r="P263" i="9" s="1"/>
  <c r="M279" i="9"/>
  <c r="P279" i="9" s="1"/>
  <c r="L26" i="10"/>
  <c r="L24" i="10" s="1"/>
  <c r="M59" i="10"/>
  <c r="P59" i="10" s="1"/>
  <c r="M125" i="10"/>
  <c r="P125" i="10" s="1"/>
  <c r="K146" i="10"/>
  <c r="M280" i="10"/>
  <c r="P280" i="10" s="1"/>
  <c r="K287" i="10"/>
  <c r="M351" i="10"/>
  <c r="P353" i="10"/>
  <c r="O472" i="10"/>
  <c r="M279" i="7"/>
  <c r="P279" i="7" s="1"/>
  <c r="M301" i="8"/>
  <c r="P301" i="8" s="1"/>
  <c r="O479" i="8"/>
  <c r="M90" i="9"/>
  <c r="M88" i="9" s="1"/>
  <c r="N121" i="9"/>
  <c r="N119" i="9" s="1"/>
  <c r="I297" i="9"/>
  <c r="K297" i="9" s="1"/>
  <c r="P351" i="9"/>
  <c r="K372" i="9"/>
  <c r="I628" i="9"/>
  <c r="K628" i="9" s="1"/>
  <c r="N26" i="10"/>
  <c r="N16" i="10" s="1"/>
  <c r="O58" i="10"/>
  <c r="O74" i="10"/>
  <c r="L90" i="10"/>
  <c r="L88" i="10" s="1"/>
  <c r="J143" i="10"/>
  <c r="J131" i="10" s="1"/>
  <c r="I148" i="10"/>
  <c r="K148" i="10" s="1"/>
  <c r="L183" i="10"/>
  <c r="L181" i="10" s="1"/>
  <c r="K204" i="10"/>
  <c r="L209" i="10"/>
  <c r="O209" i="10" s="1"/>
  <c r="K215" i="10"/>
  <c r="I260" i="10"/>
  <c r="K260" i="10" s="1"/>
  <c r="N317" i="10"/>
  <c r="N315" i="10" s="1"/>
  <c r="L331" i="10"/>
  <c r="O331" i="10" s="1"/>
  <c r="O353" i="10"/>
  <c r="N351" i="10"/>
  <c r="O351" i="10" s="1"/>
  <c r="J355" i="10"/>
  <c r="K355" i="10" s="1"/>
  <c r="K362" i="10"/>
  <c r="L408" i="10"/>
  <c r="O408" i="10" s="1"/>
  <c r="O449" i="10"/>
  <c r="I628" i="10"/>
  <c r="K628" i="10" s="1"/>
  <c r="K672" i="10"/>
  <c r="K669" i="10"/>
  <c r="L229" i="8"/>
  <c r="I297" i="8"/>
  <c r="K297" i="8" s="1"/>
  <c r="M321" i="8"/>
  <c r="P321" i="8" s="1"/>
  <c r="O424" i="8"/>
  <c r="L280" i="9"/>
  <c r="O280" i="9" s="1"/>
  <c r="I314" i="9"/>
  <c r="K314" i="9" s="1"/>
  <c r="L547" i="9"/>
  <c r="O547" i="9" s="1"/>
  <c r="K821" i="9"/>
  <c r="K824" i="9"/>
  <c r="K827" i="9"/>
  <c r="L56" i="10"/>
  <c r="O56" i="10" s="1"/>
  <c r="L134" i="10"/>
  <c r="O134" i="10" s="1"/>
  <c r="M183" i="10"/>
  <c r="M181" i="10" s="1"/>
  <c r="L198" i="10"/>
  <c r="O198" i="10" s="1"/>
  <c r="I216" i="10"/>
  <c r="K216" i="10" s="1"/>
  <c r="L217" i="10"/>
  <c r="O217" i="10" s="1"/>
  <c r="I233" i="10"/>
  <c r="K233" i="10" s="1"/>
  <c r="L238" i="10"/>
  <c r="O238" i="10" s="1"/>
  <c r="I275" i="10"/>
  <c r="K275" i="10" s="1"/>
  <c r="K288" i="10"/>
  <c r="L304" i="10"/>
  <c r="O304" i="10" s="1"/>
  <c r="L321" i="10"/>
  <c r="O321" i="10" s="1"/>
  <c r="L317" i="10"/>
  <c r="O317" i="10" s="1"/>
  <c r="O323" i="10"/>
  <c r="L334" i="10"/>
  <c r="O334" i="10" s="1"/>
  <c r="J374" i="10"/>
  <c r="J364" i="10" s="1"/>
  <c r="L395" i="10"/>
  <c r="O395" i="10" s="1"/>
  <c r="O410" i="10"/>
  <c r="J433" i="10"/>
  <c r="J417" i="10" s="1"/>
  <c r="L546" i="10"/>
  <c r="L544" i="10" s="1"/>
  <c r="O557" i="10"/>
  <c r="K593" i="10"/>
  <c r="M43" i="8"/>
  <c r="M41" i="8" s="1"/>
  <c r="L408" i="8"/>
  <c r="O408" i="8" s="1"/>
  <c r="L72" i="9"/>
  <c r="O72" i="9" s="1"/>
  <c r="I148" i="9"/>
  <c r="K148" i="9" s="1"/>
  <c r="P170" i="9"/>
  <c r="L33" i="10"/>
  <c r="L31" i="10" s="1"/>
  <c r="O31" i="10" s="1"/>
  <c r="P56" i="10"/>
  <c r="M68" i="10"/>
  <c r="M66" i="10" s="1"/>
  <c r="P66" i="10" s="1"/>
  <c r="N90" i="10"/>
  <c r="I237" i="10"/>
  <c r="K237" i="10" s="1"/>
  <c r="L249" i="10"/>
  <c r="O249" i="10" s="1"/>
  <c r="I434" i="10"/>
  <c r="M151" i="9"/>
  <c r="P151" i="9" s="1"/>
  <c r="K338" i="9"/>
  <c r="L151" i="10"/>
  <c r="O151" i="10" s="1"/>
  <c r="L347" i="10"/>
  <c r="L348" i="10"/>
  <c r="O348" i="10" s="1"/>
  <c r="L405" i="10"/>
  <c r="O405" i="10" s="1"/>
  <c r="O407" i="10"/>
  <c r="I443" i="10"/>
  <c r="K443" i="10" s="1"/>
  <c r="L688" i="10"/>
  <c r="O688" i="10" s="1"/>
  <c r="L687" i="10"/>
  <c r="L685" i="10" s="1"/>
  <c r="O685" i="10" s="1"/>
  <c r="K379" i="10"/>
  <c r="J721" i="10"/>
  <c r="K823" i="10"/>
  <c r="K378" i="10"/>
  <c r="L657" i="10"/>
  <c r="O657" i="10" s="1"/>
  <c r="J722" i="10"/>
  <c r="K822" i="10"/>
  <c r="K828" i="10"/>
  <c r="N43" i="8"/>
  <c r="L36" i="9"/>
  <c r="O36" i="9" s="1"/>
  <c r="M134" i="9"/>
  <c r="L304" i="9"/>
  <c r="O304" i="9" s="1"/>
  <c r="L33" i="9"/>
  <c r="O33" i="9" s="1"/>
  <c r="N9" i="10"/>
  <c r="N15" i="10"/>
  <c r="N29" i="10"/>
  <c r="N28" i="10" s="1"/>
  <c r="O42" i="10"/>
  <c r="M135" i="10"/>
  <c r="P135" i="10" s="1"/>
  <c r="P137" i="10"/>
  <c r="N184" i="10"/>
  <c r="P186" i="10"/>
  <c r="O186" i="10"/>
  <c r="L228" i="10"/>
  <c r="L231" i="10"/>
  <c r="L639" i="10"/>
  <c r="O639" i="10" s="1"/>
  <c r="O641" i="10"/>
  <c r="L631" i="10"/>
  <c r="L36" i="10"/>
  <c r="O755" i="10"/>
  <c r="L754" i="10"/>
  <c r="O754" i="10" s="1"/>
  <c r="L301" i="8"/>
  <c r="O301" i="8" s="1"/>
  <c r="O549" i="8"/>
  <c r="L26" i="9"/>
  <c r="O184" i="9"/>
  <c r="L217" i="9"/>
  <c r="O217" i="9" s="1"/>
  <c r="L330" i="9"/>
  <c r="L328" i="9" s="1"/>
  <c r="N404" i="9"/>
  <c r="N402" i="9" s="1"/>
  <c r="L19" i="10"/>
  <c r="M26" i="10"/>
  <c r="M24" i="10" s="1"/>
  <c r="O133" i="10"/>
  <c r="M138" i="10"/>
  <c r="P138" i="10" s="1"/>
  <c r="P140" i="10"/>
  <c r="I174" i="10"/>
  <c r="K176" i="10"/>
  <c r="N280" i="10"/>
  <c r="N279" i="10"/>
  <c r="N277" i="10" s="1"/>
  <c r="P303" i="10"/>
  <c r="M301" i="10"/>
  <c r="P301" i="10" s="1"/>
  <c r="M300" i="10"/>
  <c r="P300" i="10" s="1"/>
  <c r="M334" i="10"/>
  <c r="P334" i="10" s="1"/>
  <c r="P336" i="10"/>
  <c r="M330" i="10"/>
  <c r="P58" i="8"/>
  <c r="M69" i="10"/>
  <c r="P69" i="10" s="1"/>
  <c r="P71" i="10"/>
  <c r="I76" i="10"/>
  <c r="K82" i="10"/>
  <c r="P166" i="10"/>
  <c r="L264" i="10"/>
  <c r="O264" i="10" s="1"/>
  <c r="O266" i="10"/>
  <c r="O278" i="10"/>
  <c r="I314" i="10"/>
  <c r="K314" i="10" s="1"/>
  <c r="K325" i="10"/>
  <c r="P346" i="10"/>
  <c r="L546" i="8"/>
  <c r="L544" i="8" s="1"/>
  <c r="L90" i="9"/>
  <c r="L88" i="9" s="1"/>
  <c r="L167" i="9"/>
  <c r="L165" i="9" s="1"/>
  <c r="L209" i="9"/>
  <c r="O209" i="9" s="1"/>
  <c r="N263" i="9"/>
  <c r="N261" i="9" s="1"/>
  <c r="M31" i="10"/>
  <c r="P31" i="10" s="1"/>
  <c r="O67" i="10"/>
  <c r="I112" i="10"/>
  <c r="K112" i="10" s="1"/>
  <c r="K115" i="10"/>
  <c r="N168" i="10"/>
  <c r="O168" i="10" s="1"/>
  <c r="P170" i="10"/>
  <c r="O170" i="10"/>
  <c r="L267" i="10"/>
  <c r="O267" i="10" s="1"/>
  <c r="O269" i="10"/>
  <c r="I87" i="7"/>
  <c r="K87" i="7" s="1"/>
  <c r="L639" i="7"/>
  <c r="O639" i="7" s="1"/>
  <c r="K372" i="8"/>
  <c r="O46" i="9"/>
  <c r="P71" i="9"/>
  <c r="I76" i="9"/>
  <c r="K76" i="9" s="1"/>
  <c r="L134" i="9"/>
  <c r="L228" i="9"/>
  <c r="N317" i="9"/>
  <c r="N315" i="9" s="1"/>
  <c r="L334" i="9"/>
  <c r="O334" i="9" s="1"/>
  <c r="K360" i="9"/>
  <c r="J364" i="9"/>
  <c r="L477" i="9"/>
  <c r="O477" i="9" s="1"/>
  <c r="M23" i="10"/>
  <c r="M44" i="10"/>
  <c r="P44" i="10" s="1"/>
  <c r="P46" i="10"/>
  <c r="M47" i="10"/>
  <c r="P47" i="10" s="1"/>
  <c r="P49" i="10"/>
  <c r="M72" i="10"/>
  <c r="P72" i="10" s="1"/>
  <c r="P74" i="10"/>
  <c r="P89" i="10"/>
  <c r="N91" i="10"/>
  <c r="O91" i="10" s="1"/>
  <c r="P93" i="10"/>
  <c r="I87" i="10"/>
  <c r="K87" i="10" s="1"/>
  <c r="K99" i="10"/>
  <c r="N183" i="10"/>
  <c r="K369" i="10"/>
  <c r="P397" i="10"/>
  <c r="M395" i="10"/>
  <c r="P395" i="10" s="1"/>
  <c r="M408" i="10"/>
  <c r="P408" i="10" s="1"/>
  <c r="M9" i="10"/>
  <c r="M15" i="10"/>
  <c r="N23" i="10"/>
  <c r="M29" i="10"/>
  <c r="K79" i="10"/>
  <c r="I77" i="10"/>
  <c r="M134" i="10"/>
  <c r="P182" i="10"/>
  <c r="N304" i="10"/>
  <c r="N300" i="10"/>
  <c r="N298" i="10" s="1"/>
  <c r="P390" i="10"/>
  <c r="O93" i="10"/>
  <c r="L122" i="10"/>
  <c r="O122" i="10" s="1"/>
  <c r="L125" i="10"/>
  <c r="O125" i="10" s="1"/>
  <c r="L152" i="10"/>
  <c r="O152" i="10" s="1"/>
  <c r="L155" i="10"/>
  <c r="O155" i="10" s="1"/>
  <c r="O173" i="10"/>
  <c r="O282" i="10"/>
  <c r="I297" i="10"/>
  <c r="K297" i="10" s="1"/>
  <c r="P350" i="10"/>
  <c r="K365" i="10"/>
  <c r="P772" i="10"/>
  <c r="M770" i="10"/>
  <c r="P770" i="10" s="1"/>
  <c r="L789" i="10"/>
  <c r="O789" i="10" s="1"/>
  <c r="O791" i="10"/>
  <c r="O807" i="10"/>
  <c r="L805" i="10"/>
  <c r="O805" i="10" s="1"/>
  <c r="O46" i="10"/>
  <c r="O49" i="10"/>
  <c r="I248" i="10"/>
  <c r="K370" i="10"/>
  <c r="N392" i="10"/>
  <c r="P394" i="10"/>
  <c r="M392" i="10"/>
  <c r="P392" i="10" s="1"/>
  <c r="P419" i="10"/>
  <c r="M467" i="10"/>
  <c r="P467" i="10" s="1"/>
  <c r="L526" i="10"/>
  <c r="O526" i="10" s="1"/>
  <c r="O528" i="10"/>
  <c r="O771" i="10"/>
  <c r="L770" i="10"/>
  <c r="O770" i="10" s="1"/>
  <c r="L429" i="10"/>
  <c r="O429" i="10" s="1"/>
  <c r="O431" i="10"/>
  <c r="L421" i="10"/>
  <c r="O421" i="10" s="1"/>
  <c r="N444" i="10"/>
  <c r="N544" i="10"/>
  <c r="P739" i="10"/>
  <c r="M737" i="10"/>
  <c r="P737" i="10" s="1"/>
  <c r="N807" i="10"/>
  <c r="N805" i="10" s="1"/>
  <c r="N808" i="10"/>
  <c r="I143" i="10"/>
  <c r="J327" i="10"/>
  <c r="K327" i="10" s="1"/>
  <c r="M391" i="10"/>
  <c r="P391" i="10" s="1"/>
  <c r="M404" i="10"/>
  <c r="P445" i="10"/>
  <c r="O738" i="10"/>
  <c r="L737" i="10"/>
  <c r="O737" i="10" s="1"/>
  <c r="L279" i="10"/>
  <c r="O279" i="10" s="1"/>
  <c r="M347" i="10"/>
  <c r="K359" i="10"/>
  <c r="O403" i="10"/>
  <c r="I433" i="10"/>
  <c r="L454" i="10"/>
  <c r="O454" i="10" s="1"/>
  <c r="O456" i="10"/>
  <c r="L446" i="10"/>
  <c r="P545" i="10"/>
  <c r="M544" i="10"/>
  <c r="P544" i="10" s="1"/>
  <c r="P756" i="10"/>
  <c r="M754" i="10"/>
  <c r="P754" i="10" s="1"/>
  <c r="O788" i="10"/>
  <c r="L786" i="10"/>
  <c r="O786" i="10" s="1"/>
  <c r="P468" i="10"/>
  <c r="P503" i="10"/>
  <c r="O656" i="10"/>
  <c r="K674" i="10"/>
  <c r="I654" i="10"/>
  <c r="K654" i="10" s="1"/>
  <c r="L658" i="10"/>
  <c r="O658" i="10" s="1"/>
  <c r="K675" i="10"/>
  <c r="N469" i="10"/>
  <c r="N467" i="10" s="1"/>
  <c r="N135" i="8"/>
  <c r="N134" i="8"/>
  <c r="N132" i="8" s="1"/>
  <c r="K146" i="7"/>
  <c r="I130" i="7"/>
  <c r="K130" i="7" s="1"/>
  <c r="K224" i="8"/>
  <c r="I216" i="8"/>
  <c r="K216" i="8" s="1"/>
  <c r="L263" i="4"/>
  <c r="L261" i="4" s="1"/>
  <c r="N90" i="8"/>
  <c r="N88" i="8" s="1"/>
  <c r="N279" i="8"/>
  <c r="N277" i="8" s="1"/>
  <c r="N23" i="9"/>
  <c r="N21" i="9" s="1"/>
  <c r="M330" i="9"/>
  <c r="M328" i="9" s="1"/>
  <c r="L347" i="9"/>
  <c r="L345" i="9" s="1"/>
  <c r="L69" i="8"/>
  <c r="O69" i="8" s="1"/>
  <c r="L155" i="8"/>
  <c r="O155" i="8" s="1"/>
  <c r="M168" i="9"/>
  <c r="L230" i="9"/>
  <c r="O269" i="9"/>
  <c r="L331" i="9"/>
  <c r="O331" i="9" s="1"/>
  <c r="M347" i="9"/>
  <c r="M345" i="9" s="1"/>
  <c r="K378" i="9"/>
  <c r="K381" i="9"/>
  <c r="O634" i="9"/>
  <c r="M69" i="8"/>
  <c r="P69" i="8" s="1"/>
  <c r="L321" i="8"/>
  <c r="O321" i="8" s="1"/>
  <c r="L44" i="9"/>
  <c r="M55" i="9"/>
  <c r="M53" i="9" s="1"/>
  <c r="L23" i="9"/>
  <c r="P91" i="9"/>
  <c r="P93" i="9"/>
  <c r="L171" i="9"/>
  <c r="O171" i="9" s="1"/>
  <c r="K204" i="9"/>
  <c r="L55" i="9"/>
  <c r="L53" i="9" s="1"/>
  <c r="L94" i="9"/>
  <c r="O94" i="9" s="1"/>
  <c r="K99" i="9"/>
  <c r="N135" i="9"/>
  <c r="O135" i="9" s="1"/>
  <c r="O137" i="9"/>
  <c r="K146" i="9"/>
  <c r="K271" i="9"/>
  <c r="K374" i="9"/>
  <c r="N55" i="9"/>
  <c r="N53" i="9" s="1"/>
  <c r="N68" i="9"/>
  <c r="N66" i="9" s="1"/>
  <c r="M94" i="9"/>
  <c r="P94" i="9" s="1"/>
  <c r="P137" i="9"/>
  <c r="L151" i="9"/>
  <c r="O151" i="9" s="1"/>
  <c r="M187" i="9"/>
  <c r="P187" i="9" s="1"/>
  <c r="L198" i="9"/>
  <c r="O198" i="9" s="1"/>
  <c r="M283" i="9"/>
  <c r="P283" i="9" s="1"/>
  <c r="K355" i="9"/>
  <c r="L395" i="9"/>
  <c r="O395" i="9" s="1"/>
  <c r="O410" i="9"/>
  <c r="L121" i="9"/>
  <c r="O121" i="9" s="1"/>
  <c r="K338" i="6"/>
  <c r="N121" i="7"/>
  <c r="N119" i="7" s="1"/>
  <c r="L138" i="7"/>
  <c r="O138" i="7" s="1"/>
  <c r="J143" i="8"/>
  <c r="J131" i="8" s="1"/>
  <c r="N280" i="8"/>
  <c r="K287" i="8"/>
  <c r="N26" i="9"/>
  <c r="N16" i="9" s="1"/>
  <c r="N151" i="9"/>
  <c r="N149" i="9" s="1"/>
  <c r="M280" i="9"/>
  <c r="P280" i="9" s="1"/>
  <c r="N280" i="9"/>
  <c r="N279" i="9"/>
  <c r="N277" i="9" s="1"/>
  <c r="K365" i="9"/>
  <c r="I364" i="9"/>
  <c r="J537" i="9"/>
  <c r="J522" i="9" s="1"/>
  <c r="O660" i="9"/>
  <c r="L657" i="9"/>
  <c r="K674" i="9"/>
  <c r="K672" i="9"/>
  <c r="I654" i="9"/>
  <c r="K654" i="9" s="1"/>
  <c r="K675" i="9"/>
  <c r="K669" i="9"/>
  <c r="O285" i="9"/>
  <c r="L283" i="9"/>
  <c r="O283" i="9" s="1"/>
  <c r="M138" i="7"/>
  <c r="P138" i="7" s="1"/>
  <c r="L171" i="8"/>
  <c r="O171" i="8" s="1"/>
  <c r="K385" i="8"/>
  <c r="L43" i="9"/>
  <c r="N44" i="9"/>
  <c r="P69" i="9"/>
  <c r="P74" i="9"/>
  <c r="K80" i="9"/>
  <c r="N90" i="9"/>
  <c r="N88" i="9" s="1"/>
  <c r="O93" i="9"/>
  <c r="O140" i="9"/>
  <c r="L138" i="9"/>
  <c r="O138" i="9" s="1"/>
  <c r="K176" i="9"/>
  <c r="I174" i="9"/>
  <c r="P282" i="9"/>
  <c r="O394" i="9"/>
  <c r="L391" i="9"/>
  <c r="L392" i="9"/>
  <c r="O392" i="9" s="1"/>
  <c r="I442" i="9"/>
  <c r="K442" i="9" s="1"/>
  <c r="K460" i="9"/>
  <c r="I522" i="9"/>
  <c r="K522" i="9" s="1"/>
  <c r="P350" i="8"/>
  <c r="M43" i="9"/>
  <c r="P46" i="9"/>
  <c r="M26" i="9"/>
  <c r="M24" i="9" s="1"/>
  <c r="L69" i="9"/>
  <c r="O69" i="9" s="1"/>
  <c r="M138" i="9"/>
  <c r="P138" i="9" s="1"/>
  <c r="P140" i="9"/>
  <c r="O186" i="9"/>
  <c r="L183" i="9"/>
  <c r="O189" i="9"/>
  <c r="L187" i="9"/>
  <c r="O187" i="9" s="1"/>
  <c r="P306" i="9"/>
  <c r="M300" i="9"/>
  <c r="L405" i="9"/>
  <c r="O405" i="9" s="1"/>
  <c r="O407" i="9"/>
  <c r="L404" i="9"/>
  <c r="L688" i="9"/>
  <c r="O688" i="9" s="1"/>
  <c r="O690" i="9"/>
  <c r="L687" i="9"/>
  <c r="O687" i="9" s="1"/>
  <c r="O266" i="7"/>
  <c r="L330" i="8"/>
  <c r="L328" i="8" s="1"/>
  <c r="L334" i="8"/>
  <c r="O334" i="8" s="1"/>
  <c r="L395" i="8"/>
  <c r="O395" i="8" s="1"/>
  <c r="L68" i="9"/>
  <c r="O71" i="9"/>
  <c r="N183" i="9"/>
  <c r="N181" i="9" s="1"/>
  <c r="M183" i="9"/>
  <c r="M181" i="9" s="1"/>
  <c r="P186" i="9"/>
  <c r="M184" i="9"/>
  <c r="P184" i="9" s="1"/>
  <c r="L264" i="9"/>
  <c r="O264" i="9" s="1"/>
  <c r="O266" i="9"/>
  <c r="K288" i="9"/>
  <c r="I275" i="9"/>
  <c r="K275" i="9" s="1"/>
  <c r="L317" i="9"/>
  <c r="O317" i="9" s="1"/>
  <c r="O320" i="9"/>
  <c r="L318" i="9"/>
  <c r="O318" i="9" s="1"/>
  <c r="N391" i="9"/>
  <c r="N389" i="9" s="1"/>
  <c r="P407" i="9"/>
  <c r="M404" i="9"/>
  <c r="O472" i="9"/>
  <c r="L469" i="9"/>
  <c r="O469" i="9" s="1"/>
  <c r="K338" i="8"/>
  <c r="L657" i="8"/>
  <c r="O657" i="8" s="1"/>
  <c r="O56" i="9"/>
  <c r="N168" i="9"/>
  <c r="N167" i="9"/>
  <c r="N165" i="9" s="1"/>
  <c r="P173" i="9"/>
  <c r="M171" i="9"/>
  <c r="P171" i="9" s="1"/>
  <c r="M167" i="9"/>
  <c r="M165" i="9" s="1"/>
  <c r="L238" i="9"/>
  <c r="O238" i="9" s="1"/>
  <c r="L279" i="9"/>
  <c r="O303" i="9"/>
  <c r="L300" i="9"/>
  <c r="K435" i="9"/>
  <c r="I433" i="9"/>
  <c r="I417" i="9" s="1"/>
  <c r="K673" i="9"/>
  <c r="K823" i="9"/>
  <c r="L525" i="9"/>
  <c r="O525" i="9" s="1"/>
  <c r="O170" i="9"/>
  <c r="L249" i="9"/>
  <c r="O249" i="9" s="1"/>
  <c r="O333" i="9"/>
  <c r="K340" i="9"/>
  <c r="O350" i="9"/>
  <c r="K379" i="9"/>
  <c r="I592" i="9"/>
  <c r="K592" i="9" s="1"/>
  <c r="N330" i="9"/>
  <c r="N328" i="9" s="1"/>
  <c r="P333" i="9"/>
  <c r="N347" i="9"/>
  <c r="N345" i="9" s="1"/>
  <c r="P350" i="9"/>
  <c r="O353" i="9"/>
  <c r="K369" i="9"/>
  <c r="I434" i="9"/>
  <c r="K434" i="9" s="1"/>
  <c r="O535" i="9"/>
  <c r="K822" i="9"/>
  <c r="K828" i="9"/>
  <c r="J327" i="9"/>
  <c r="K327" i="9" s="1"/>
  <c r="P353" i="9"/>
  <c r="K359" i="9"/>
  <c r="N134" i="7"/>
  <c r="N132" i="7" s="1"/>
  <c r="M72" i="8"/>
  <c r="P72" i="8" s="1"/>
  <c r="I112" i="8"/>
  <c r="K112" i="8" s="1"/>
  <c r="L187" i="8"/>
  <c r="O187" i="8" s="1"/>
  <c r="O472" i="8"/>
  <c r="K823" i="8"/>
  <c r="K826" i="8"/>
  <c r="N29" i="9"/>
  <c r="N28" i="9" s="1"/>
  <c r="N31" i="9"/>
  <c r="O54" i="9"/>
  <c r="K111" i="9"/>
  <c r="L121" i="5"/>
  <c r="L119" i="5" s="1"/>
  <c r="O59" i="8"/>
  <c r="M135" i="8"/>
  <c r="P135" i="8" s="1"/>
  <c r="M300" i="8"/>
  <c r="P300" i="8" s="1"/>
  <c r="J365" i="8"/>
  <c r="K365" i="8" s="1"/>
  <c r="M152" i="9"/>
  <c r="P152" i="9" s="1"/>
  <c r="P154" i="9"/>
  <c r="M155" i="9"/>
  <c r="P155" i="9" s="1"/>
  <c r="P157" i="9"/>
  <c r="I190" i="9"/>
  <c r="K190" i="9" s="1"/>
  <c r="L317" i="8"/>
  <c r="O317" i="8" s="1"/>
  <c r="K359" i="8"/>
  <c r="K362" i="8"/>
  <c r="M408" i="8"/>
  <c r="P408" i="8" s="1"/>
  <c r="O12" i="9"/>
  <c r="L9" i="9"/>
  <c r="P19" i="9"/>
  <c r="I86" i="9"/>
  <c r="K86" i="9" s="1"/>
  <c r="K98" i="9"/>
  <c r="M122" i="9"/>
  <c r="P122" i="9" s="1"/>
  <c r="P124" i="9"/>
  <c r="M125" i="9"/>
  <c r="P125" i="9" s="1"/>
  <c r="P127" i="9"/>
  <c r="J143" i="9"/>
  <c r="J131" i="9" s="1"/>
  <c r="K145" i="9"/>
  <c r="I143" i="9"/>
  <c r="M391" i="8"/>
  <c r="P391" i="8" s="1"/>
  <c r="P12" i="9"/>
  <c r="M9" i="9"/>
  <c r="N19" i="9"/>
  <c r="O150" i="9"/>
  <c r="I208" i="9"/>
  <c r="K208" i="9" s="1"/>
  <c r="M330" i="5"/>
  <c r="M328" i="5" s="1"/>
  <c r="L55" i="6"/>
  <c r="L53" i="6" s="1"/>
  <c r="M171" i="8"/>
  <c r="P171" i="8" s="1"/>
  <c r="L231" i="8"/>
  <c r="P266" i="8"/>
  <c r="M304" i="8"/>
  <c r="P304" i="8" s="1"/>
  <c r="O350" i="8"/>
  <c r="K369" i="8"/>
  <c r="K701" i="8"/>
  <c r="K822" i="8"/>
  <c r="K825" i="8"/>
  <c r="K828" i="8"/>
  <c r="M56" i="9"/>
  <c r="P56" i="9" s="1"/>
  <c r="P58" i="9"/>
  <c r="M23" i="9"/>
  <c r="M21" i="9" s="1"/>
  <c r="M59" i="9"/>
  <c r="P59" i="9" s="1"/>
  <c r="P61" i="9"/>
  <c r="O120" i="9"/>
  <c r="I276" i="7"/>
  <c r="K276" i="7" s="1"/>
  <c r="L72" i="8"/>
  <c r="O72" i="8" s="1"/>
  <c r="K355" i="8"/>
  <c r="N15" i="9"/>
  <c r="M318" i="9"/>
  <c r="P318" i="9" s="1"/>
  <c r="P320" i="9"/>
  <c r="L526" i="9"/>
  <c r="O526" i="9" s="1"/>
  <c r="O528" i="9"/>
  <c r="I543" i="9"/>
  <c r="K543" i="9" s="1"/>
  <c r="K559" i="9"/>
  <c r="N12" i="9"/>
  <c r="I233" i="9"/>
  <c r="K233" i="9" s="1"/>
  <c r="I248" i="9"/>
  <c r="K248" i="9" s="1"/>
  <c r="M321" i="9"/>
  <c r="P321" i="9" s="1"/>
  <c r="P323" i="9"/>
  <c r="P419" i="9"/>
  <c r="I443" i="9"/>
  <c r="K443" i="9" s="1"/>
  <c r="L454" i="9"/>
  <c r="O454" i="9" s="1"/>
  <c r="O456" i="9"/>
  <c r="L446" i="9"/>
  <c r="O738" i="9"/>
  <c r="L737" i="9"/>
  <c r="O737" i="9" s="1"/>
  <c r="O755" i="9"/>
  <c r="L754" i="9"/>
  <c r="O754" i="9" s="1"/>
  <c r="N805" i="9"/>
  <c r="P25" i="9"/>
  <c r="M29" i="9"/>
  <c r="M47" i="9"/>
  <c r="P47" i="9" s="1"/>
  <c r="O58" i="9"/>
  <c r="O61" i="9"/>
  <c r="I112" i="9"/>
  <c r="K112" i="9" s="1"/>
  <c r="O124" i="9"/>
  <c r="O127" i="9"/>
  <c r="O154" i="9"/>
  <c r="O157" i="9"/>
  <c r="L429" i="9"/>
  <c r="O429" i="9" s="1"/>
  <c r="O431" i="9"/>
  <c r="L421" i="9"/>
  <c r="O771" i="9"/>
  <c r="L770" i="9"/>
  <c r="O770" i="9" s="1"/>
  <c r="M317" i="9"/>
  <c r="P317" i="9" s="1"/>
  <c r="N467" i="9"/>
  <c r="P545" i="9"/>
  <c r="M544" i="9"/>
  <c r="P544" i="9" s="1"/>
  <c r="K576" i="9"/>
  <c r="L789" i="9"/>
  <c r="O789" i="9" s="1"/>
  <c r="O791" i="9"/>
  <c r="N807" i="9"/>
  <c r="N808" i="9"/>
  <c r="I77" i="9"/>
  <c r="I237" i="9"/>
  <c r="M264" i="9"/>
  <c r="P264" i="9" s="1"/>
  <c r="P266" i="9"/>
  <c r="P331" i="9"/>
  <c r="P348" i="9"/>
  <c r="K370" i="9"/>
  <c r="N523" i="9"/>
  <c r="N414" i="9" s="1"/>
  <c r="O316" i="9"/>
  <c r="L639" i="9"/>
  <c r="O639" i="9" s="1"/>
  <c r="O641" i="9"/>
  <c r="L631" i="9"/>
  <c r="P739" i="9"/>
  <c r="M737" i="9"/>
  <c r="P737" i="9" s="1"/>
  <c r="P269" i="9"/>
  <c r="P278" i="9"/>
  <c r="L470" i="9"/>
  <c r="O470" i="9" s="1"/>
  <c r="N688" i="9"/>
  <c r="O323" i="9"/>
  <c r="L555" i="9"/>
  <c r="O555" i="9" s="1"/>
  <c r="L658" i="9"/>
  <c r="O658" i="9" s="1"/>
  <c r="M754" i="9"/>
  <c r="P754" i="9" s="1"/>
  <c r="M770" i="9"/>
  <c r="P770" i="9" s="1"/>
  <c r="L786" i="9"/>
  <c r="O786" i="9" s="1"/>
  <c r="L805" i="9"/>
  <c r="O805" i="9" s="1"/>
  <c r="J433" i="9"/>
  <c r="J417" i="9" s="1"/>
  <c r="L546" i="9"/>
  <c r="K378" i="7"/>
  <c r="N44" i="8"/>
  <c r="O44" i="8" s="1"/>
  <c r="L47" i="8"/>
  <c r="O47" i="8" s="1"/>
  <c r="M90" i="8"/>
  <c r="M88" i="8" s="1"/>
  <c r="M94" i="8"/>
  <c r="P94" i="8" s="1"/>
  <c r="M151" i="8"/>
  <c r="P151" i="8" s="1"/>
  <c r="N151" i="8"/>
  <c r="N149" i="8" s="1"/>
  <c r="I174" i="8"/>
  <c r="K325" i="8"/>
  <c r="K340" i="8"/>
  <c r="M404" i="8"/>
  <c r="P404" i="8" s="1"/>
  <c r="O470" i="8"/>
  <c r="L687" i="8"/>
  <c r="L685" i="8" s="1"/>
  <c r="O685" i="8" s="1"/>
  <c r="I785" i="6"/>
  <c r="K785" i="6" s="1"/>
  <c r="M283" i="7"/>
  <c r="P283" i="7" s="1"/>
  <c r="M56" i="8"/>
  <c r="P56" i="8" s="1"/>
  <c r="P154" i="8"/>
  <c r="L263" i="8"/>
  <c r="L261" i="8" s="1"/>
  <c r="O266" i="8"/>
  <c r="L347" i="8"/>
  <c r="L345" i="8" s="1"/>
  <c r="M405" i="8"/>
  <c r="P405" i="8" s="1"/>
  <c r="O690" i="8"/>
  <c r="L68" i="5"/>
  <c r="O68" i="5" s="1"/>
  <c r="L135" i="6"/>
  <c r="O135" i="6" s="1"/>
  <c r="M151" i="7"/>
  <c r="P151" i="7" s="1"/>
  <c r="L631" i="7"/>
  <c r="O631" i="7" s="1"/>
  <c r="L33" i="8"/>
  <c r="L31" i="8" s="1"/>
  <c r="O31" i="8" s="1"/>
  <c r="I208" i="8"/>
  <c r="K208" i="8" s="1"/>
  <c r="P336" i="8"/>
  <c r="O351" i="8"/>
  <c r="O394" i="8"/>
  <c r="I434" i="8"/>
  <c r="K434" i="8" s="1"/>
  <c r="K725" i="7"/>
  <c r="N121" i="8"/>
  <c r="N119" i="8" s="1"/>
  <c r="O184" i="8"/>
  <c r="N183" i="8"/>
  <c r="N181" i="8" s="1"/>
  <c r="I197" i="8"/>
  <c r="K197" i="8" s="1"/>
  <c r="L267" i="8"/>
  <c r="O267" i="8" s="1"/>
  <c r="O333" i="8"/>
  <c r="J722" i="8"/>
  <c r="O331" i="8"/>
  <c r="K355" i="7"/>
  <c r="K369" i="7"/>
  <c r="K700" i="7"/>
  <c r="L217" i="8"/>
  <c r="O217" i="8" s="1"/>
  <c r="N317" i="8"/>
  <c r="N315" i="8" s="1"/>
  <c r="P331" i="8"/>
  <c r="N348" i="8"/>
  <c r="O348" i="8" s="1"/>
  <c r="K360" i="8"/>
  <c r="O58" i="8"/>
  <c r="L56" i="8"/>
  <c r="O56" i="8" s="1"/>
  <c r="M279" i="8"/>
  <c r="P279" i="8" s="1"/>
  <c r="M280" i="8"/>
  <c r="P280" i="8" s="1"/>
  <c r="K437" i="8"/>
  <c r="J433" i="8"/>
  <c r="J417" i="8" s="1"/>
  <c r="L404" i="7"/>
  <c r="O404" i="7" s="1"/>
  <c r="M408" i="7"/>
  <c r="P408" i="7" s="1"/>
  <c r="M404" i="7"/>
  <c r="P404" i="7" s="1"/>
  <c r="L55" i="8"/>
  <c r="L26" i="8"/>
  <c r="L24" i="8" s="1"/>
  <c r="I77" i="8"/>
  <c r="K77" i="8" s="1"/>
  <c r="I86" i="8"/>
  <c r="K86" i="8" s="1"/>
  <c r="O127" i="8"/>
  <c r="M187" i="8"/>
  <c r="P187" i="8" s="1"/>
  <c r="L198" i="8"/>
  <c r="O198" i="8" s="1"/>
  <c r="L238" i="8"/>
  <c r="O238" i="8" s="1"/>
  <c r="I522" i="8"/>
  <c r="K522" i="8" s="1"/>
  <c r="K537" i="8"/>
  <c r="L122" i="7"/>
  <c r="O122" i="7" s="1"/>
  <c r="P124" i="7"/>
  <c r="I260" i="7"/>
  <c r="K260" i="7" s="1"/>
  <c r="L43" i="8"/>
  <c r="L41" i="8" s="1"/>
  <c r="N55" i="8"/>
  <c r="N53" i="8" s="1"/>
  <c r="P61" i="8"/>
  <c r="M59" i="8"/>
  <c r="P59" i="8" s="1"/>
  <c r="M55" i="8"/>
  <c r="M68" i="8"/>
  <c r="P68" i="8" s="1"/>
  <c r="O93" i="8"/>
  <c r="L91" i="8"/>
  <c r="K99" i="8"/>
  <c r="I87" i="8"/>
  <c r="K87" i="8" s="1"/>
  <c r="L121" i="8"/>
  <c r="O121" i="8" s="1"/>
  <c r="N187" i="8"/>
  <c r="M267" i="8"/>
  <c r="P267" i="8" s="1"/>
  <c r="M263" i="8"/>
  <c r="P263" i="8" s="1"/>
  <c r="P282" i="8"/>
  <c r="L23" i="8"/>
  <c r="O96" i="8"/>
  <c r="L94" i="8"/>
  <c r="O94" i="8" s="1"/>
  <c r="M167" i="8"/>
  <c r="M165" i="8" s="1"/>
  <c r="P320" i="8"/>
  <c r="M317" i="8"/>
  <c r="M318" i="8"/>
  <c r="P318" i="8" s="1"/>
  <c r="I130" i="8"/>
  <c r="K130" i="8" s="1"/>
  <c r="K146" i="8"/>
  <c r="N168" i="8"/>
  <c r="N167" i="8"/>
  <c r="N165" i="8" s="1"/>
  <c r="K271" i="8"/>
  <c r="I260" i="8"/>
  <c r="K260" i="8" s="1"/>
  <c r="K672" i="8"/>
  <c r="K673" i="8"/>
  <c r="I654" i="8"/>
  <c r="K654" i="8" s="1"/>
  <c r="K669" i="8"/>
  <c r="N43" i="7"/>
  <c r="N41" i="7" s="1"/>
  <c r="N68" i="7"/>
  <c r="N66" i="7" s="1"/>
  <c r="O170" i="7"/>
  <c r="P348" i="7"/>
  <c r="O124" i="8"/>
  <c r="O137" i="8"/>
  <c r="L135" i="8"/>
  <c r="O135" i="8" s="1"/>
  <c r="I148" i="8"/>
  <c r="K148" i="8" s="1"/>
  <c r="L151" i="8"/>
  <c r="O154" i="8"/>
  <c r="M168" i="8"/>
  <c r="K651" i="8"/>
  <c r="I628" i="8"/>
  <c r="K628" i="8" s="1"/>
  <c r="K381" i="7"/>
  <c r="L525" i="7"/>
  <c r="O525" i="7" s="1"/>
  <c r="J721" i="7"/>
  <c r="K721" i="7" s="1"/>
  <c r="N26" i="8"/>
  <c r="O26" i="8" s="1"/>
  <c r="N68" i="8"/>
  <c r="N66" i="8" s="1"/>
  <c r="I76" i="8"/>
  <c r="K76" i="8" s="1"/>
  <c r="L138" i="8"/>
  <c r="O138" i="8" s="1"/>
  <c r="L300" i="8"/>
  <c r="O300" i="8" s="1"/>
  <c r="O306" i="8"/>
  <c r="K374" i="8"/>
  <c r="N404" i="8"/>
  <c r="N402" i="8" s="1"/>
  <c r="J537" i="8"/>
  <c r="J522" i="8" s="1"/>
  <c r="K728" i="7"/>
  <c r="O61" i="8"/>
  <c r="L209" i="8"/>
  <c r="O209" i="8" s="1"/>
  <c r="L230" i="8"/>
  <c r="L391" i="8"/>
  <c r="L405" i="8"/>
  <c r="O405" i="8" s="1"/>
  <c r="K821" i="8"/>
  <c r="K824" i="8"/>
  <c r="K827" i="8"/>
  <c r="M283" i="8"/>
  <c r="P283" i="8" s="1"/>
  <c r="J327" i="8"/>
  <c r="K327" i="8" s="1"/>
  <c r="O353" i="8"/>
  <c r="K381" i="8"/>
  <c r="J721" i="8"/>
  <c r="N19" i="8"/>
  <c r="N12" i="8"/>
  <c r="P33" i="8"/>
  <c r="M30" i="8"/>
  <c r="P30" i="8" s="1"/>
  <c r="M125" i="8"/>
  <c r="P125" i="8" s="1"/>
  <c r="P127" i="8"/>
  <c r="O133" i="8"/>
  <c r="P150" i="8"/>
  <c r="P419" i="8"/>
  <c r="N69" i="7"/>
  <c r="N167" i="7"/>
  <c r="N165" i="7" s="1"/>
  <c r="L347" i="7"/>
  <c r="K359" i="7"/>
  <c r="O25" i="8"/>
  <c r="L15" i="8"/>
  <c r="K78" i="8"/>
  <c r="K81" i="8"/>
  <c r="P89" i="8"/>
  <c r="P140" i="8"/>
  <c r="M138" i="8"/>
  <c r="P138" i="8" s="1"/>
  <c r="P329" i="8"/>
  <c r="N334" i="8"/>
  <c r="N330" i="8"/>
  <c r="N391" i="6"/>
  <c r="N389" i="6" s="1"/>
  <c r="L547" i="6"/>
  <c r="O547" i="6" s="1"/>
  <c r="M392" i="7"/>
  <c r="P392" i="7" s="1"/>
  <c r="L555" i="7"/>
  <c r="O555" i="7" s="1"/>
  <c r="N29" i="8"/>
  <c r="N28" i="8" s="1"/>
  <c r="O32" i="8"/>
  <c r="L29" i="8"/>
  <c r="M183" i="8"/>
  <c r="L263" i="7"/>
  <c r="L261" i="7" s="1"/>
  <c r="O350" i="7"/>
  <c r="O394" i="7"/>
  <c r="N34" i="8"/>
  <c r="M44" i="8"/>
  <c r="M23" i="8"/>
  <c r="P46" i="8"/>
  <c r="K244" i="8"/>
  <c r="I237" i="8"/>
  <c r="I233" i="8"/>
  <c r="K233" i="8" s="1"/>
  <c r="P262" i="8"/>
  <c r="N391" i="8"/>
  <c r="N389" i="8" s="1"/>
  <c r="N392" i="8"/>
  <c r="L151" i="6"/>
  <c r="O151" i="6" s="1"/>
  <c r="L36" i="7"/>
  <c r="O36" i="7" s="1"/>
  <c r="L19" i="8"/>
  <c r="P42" i="8"/>
  <c r="N23" i="8"/>
  <c r="N21" i="8" s="1"/>
  <c r="O46" i="8"/>
  <c r="M134" i="8"/>
  <c r="P134" i="8" s="1"/>
  <c r="L72" i="5"/>
  <c r="O72" i="5" s="1"/>
  <c r="O634" i="6"/>
  <c r="M167" i="7"/>
  <c r="I297" i="7"/>
  <c r="K297" i="7" s="1"/>
  <c r="N300" i="7"/>
  <c r="N298" i="7" s="1"/>
  <c r="K379" i="7"/>
  <c r="O535" i="7"/>
  <c r="O12" i="8"/>
  <c r="L9" i="8"/>
  <c r="M26" i="8"/>
  <c r="M24" i="8" s="1"/>
  <c r="M47" i="8"/>
  <c r="P47" i="8" s="1"/>
  <c r="P49" i="8"/>
  <c r="P67" i="8"/>
  <c r="M351" i="8"/>
  <c r="P351" i="8" s="1"/>
  <c r="P353" i="8"/>
  <c r="I364" i="8"/>
  <c r="L429" i="8"/>
  <c r="O429" i="8" s="1"/>
  <c r="O431" i="8"/>
  <c r="L421" i="8"/>
  <c r="O421" i="8" s="1"/>
  <c r="L454" i="8"/>
  <c r="O454" i="8" s="1"/>
  <c r="O456" i="8"/>
  <c r="L446" i="8"/>
  <c r="L444" i="8" s="1"/>
  <c r="O738" i="8"/>
  <c r="L737" i="8"/>
  <c r="O737" i="8" s="1"/>
  <c r="L789" i="8"/>
  <c r="O789" i="8" s="1"/>
  <c r="O791" i="8"/>
  <c r="L788" i="8"/>
  <c r="O807" i="8"/>
  <c r="L805" i="8"/>
  <c r="O805" i="8" s="1"/>
  <c r="M121" i="8"/>
  <c r="K145" i="8"/>
  <c r="O170" i="8"/>
  <c r="O186" i="8"/>
  <c r="I190" i="8"/>
  <c r="K190" i="8" s="1"/>
  <c r="K255" i="8"/>
  <c r="L283" i="8"/>
  <c r="O283" i="8" s="1"/>
  <c r="O285" i="8"/>
  <c r="K288" i="8"/>
  <c r="J288" i="8"/>
  <c r="J275" i="8" s="1"/>
  <c r="P299" i="8"/>
  <c r="K370" i="8"/>
  <c r="K576" i="8"/>
  <c r="P756" i="8"/>
  <c r="M754" i="8"/>
  <c r="P754" i="8" s="1"/>
  <c r="M31" i="8"/>
  <c r="P31" i="8" s="1"/>
  <c r="L36" i="8"/>
  <c r="O36" i="8" s="1"/>
  <c r="L90" i="8"/>
  <c r="N91" i="8"/>
  <c r="P93" i="8"/>
  <c r="I143" i="8"/>
  <c r="N152" i="8"/>
  <c r="P170" i="8"/>
  <c r="P184" i="8"/>
  <c r="P186" i="8"/>
  <c r="L228" i="8"/>
  <c r="L249" i="8"/>
  <c r="N264" i="8"/>
  <c r="O264" i="8" s="1"/>
  <c r="M330" i="8"/>
  <c r="K378" i="8"/>
  <c r="M502" i="8"/>
  <c r="P502" i="8" s="1"/>
  <c r="P503" i="8"/>
  <c r="N807" i="8"/>
  <c r="N805" i="8" s="1"/>
  <c r="N808" i="8"/>
  <c r="P124" i="8"/>
  <c r="P333" i="8"/>
  <c r="M348" i="8"/>
  <c r="M347" i="8"/>
  <c r="O447" i="8"/>
  <c r="K460" i="8"/>
  <c r="I442" i="8"/>
  <c r="K442" i="8" s="1"/>
  <c r="L526" i="8"/>
  <c r="O526" i="8" s="1"/>
  <c r="O528" i="8"/>
  <c r="L525" i="8"/>
  <c r="P772" i="8"/>
  <c r="M770" i="8"/>
  <c r="P770" i="8" s="1"/>
  <c r="M15" i="8"/>
  <c r="M29" i="8"/>
  <c r="L68" i="8"/>
  <c r="L134" i="8"/>
  <c r="O134" i="8" s="1"/>
  <c r="P157" i="8"/>
  <c r="L167" i="8"/>
  <c r="L183" i="8"/>
  <c r="N263" i="8"/>
  <c r="P269" i="8"/>
  <c r="L280" i="8"/>
  <c r="O280" i="8" s="1"/>
  <c r="L279" i="8"/>
  <c r="N300" i="8"/>
  <c r="N298" i="8" s="1"/>
  <c r="O316" i="8"/>
  <c r="L318" i="8"/>
  <c r="O318" i="8" s="1"/>
  <c r="P394" i="8"/>
  <c r="M392" i="8"/>
  <c r="P392" i="8" s="1"/>
  <c r="L404" i="8"/>
  <c r="O404" i="8" s="1"/>
  <c r="N446" i="8"/>
  <c r="N444" i="8" s="1"/>
  <c r="O449" i="8"/>
  <c r="O755" i="8"/>
  <c r="L754" i="8"/>
  <c r="O754" i="8" s="1"/>
  <c r="O403" i="8"/>
  <c r="N544" i="8"/>
  <c r="I543" i="8"/>
  <c r="K543" i="8" s="1"/>
  <c r="K559" i="8"/>
  <c r="L639" i="8"/>
  <c r="O639" i="8" s="1"/>
  <c r="O641" i="8"/>
  <c r="L631" i="8"/>
  <c r="O631" i="8" s="1"/>
  <c r="N754" i="8"/>
  <c r="O771" i="8"/>
  <c r="L770" i="8"/>
  <c r="O770" i="8" s="1"/>
  <c r="N347" i="8"/>
  <c r="K379" i="8"/>
  <c r="P397" i="8"/>
  <c r="M395" i="8"/>
  <c r="P395" i="8" s="1"/>
  <c r="N419" i="8"/>
  <c r="I433" i="8"/>
  <c r="M467" i="8"/>
  <c r="P467" i="8" s="1"/>
  <c r="P468" i="8"/>
  <c r="P545" i="8"/>
  <c r="M544" i="8"/>
  <c r="P544" i="8" s="1"/>
  <c r="P739" i="8"/>
  <c r="M737" i="8"/>
  <c r="P737" i="8" s="1"/>
  <c r="O656" i="8"/>
  <c r="K674" i="8"/>
  <c r="L555" i="8"/>
  <c r="O555" i="8" s="1"/>
  <c r="K675" i="8"/>
  <c r="M786" i="8"/>
  <c r="P786" i="8" s="1"/>
  <c r="K593" i="8"/>
  <c r="M629" i="8"/>
  <c r="P629" i="8" s="1"/>
  <c r="N91" i="7"/>
  <c r="P91" i="7" s="1"/>
  <c r="N90" i="7"/>
  <c r="N88" i="7" s="1"/>
  <c r="L134" i="5"/>
  <c r="L132" i="5" s="1"/>
  <c r="P303" i="6"/>
  <c r="M301" i="6"/>
  <c r="P301" i="6" s="1"/>
  <c r="O93" i="7"/>
  <c r="N122" i="7"/>
  <c r="K338" i="7"/>
  <c r="N404" i="7"/>
  <c r="N402" i="7" s="1"/>
  <c r="L184" i="7"/>
  <c r="O184" i="7" s="1"/>
  <c r="L183" i="7"/>
  <c r="L181" i="7" s="1"/>
  <c r="N317" i="6"/>
  <c r="N315" i="6" s="1"/>
  <c r="P49" i="7"/>
  <c r="M47" i="7"/>
  <c r="P47" i="7" s="1"/>
  <c r="M26" i="7"/>
  <c r="M16" i="7" s="1"/>
  <c r="N168" i="7"/>
  <c r="O168" i="7" s="1"/>
  <c r="K374" i="7"/>
  <c r="M395" i="7"/>
  <c r="P395" i="7" s="1"/>
  <c r="L688" i="7"/>
  <c r="O688" i="7" s="1"/>
  <c r="O690" i="7"/>
  <c r="L687" i="7"/>
  <c r="L685" i="7" s="1"/>
  <c r="O685" i="7" s="1"/>
  <c r="O71" i="7"/>
  <c r="L69" i="7"/>
  <c r="O69" i="7" s="1"/>
  <c r="L469" i="7"/>
  <c r="O469" i="7" s="1"/>
  <c r="L470" i="7"/>
  <c r="O535" i="3"/>
  <c r="L533" i="3"/>
  <c r="O533" i="3" s="1"/>
  <c r="L55" i="7"/>
  <c r="L53" i="7" s="1"/>
  <c r="K362" i="7"/>
  <c r="K576" i="7"/>
  <c r="I559" i="7"/>
  <c r="I543" i="7" s="1"/>
  <c r="K543" i="7" s="1"/>
  <c r="I237" i="7"/>
  <c r="K237" i="7" s="1"/>
  <c r="K244" i="7"/>
  <c r="M347" i="7"/>
  <c r="M345" i="7" s="1"/>
  <c r="M351" i="7"/>
  <c r="P96" i="7"/>
  <c r="M90" i="7"/>
  <c r="M88" i="7" s="1"/>
  <c r="M94" i="7"/>
  <c r="P94" i="7" s="1"/>
  <c r="K672" i="7"/>
  <c r="K674" i="7"/>
  <c r="N23" i="7"/>
  <c r="N21" i="7" s="1"/>
  <c r="L121" i="7"/>
  <c r="O127" i="7"/>
  <c r="L125" i="7"/>
  <c r="O125" i="7" s="1"/>
  <c r="J364" i="7"/>
  <c r="P58" i="6"/>
  <c r="M121" i="6"/>
  <c r="P121" i="6" s="1"/>
  <c r="L229" i="6"/>
  <c r="O58" i="7"/>
  <c r="M68" i="7"/>
  <c r="P68" i="7" s="1"/>
  <c r="K100" i="7"/>
  <c r="L151" i="7"/>
  <c r="L149" i="7" s="1"/>
  <c r="O149" i="7" s="1"/>
  <c r="L228" i="7"/>
  <c r="K561" i="7"/>
  <c r="L279" i="7"/>
  <c r="O279" i="7" s="1"/>
  <c r="K360" i="7"/>
  <c r="O350" i="6"/>
  <c r="L72" i="7"/>
  <c r="O72" i="7" s="1"/>
  <c r="L152" i="7"/>
  <c r="O152" i="7" s="1"/>
  <c r="L264" i="7"/>
  <c r="O264" i="7" s="1"/>
  <c r="L317" i="7"/>
  <c r="M334" i="7"/>
  <c r="P334" i="7" s="1"/>
  <c r="O348" i="7"/>
  <c r="K370" i="7"/>
  <c r="O424" i="7"/>
  <c r="L477" i="7"/>
  <c r="O477" i="7" s="1"/>
  <c r="O528" i="7"/>
  <c r="K577" i="7"/>
  <c r="K821" i="7"/>
  <c r="K824" i="7"/>
  <c r="K827" i="7"/>
  <c r="L217" i="5"/>
  <c r="O217" i="5" s="1"/>
  <c r="L267" i="6"/>
  <c r="O267" i="6" s="1"/>
  <c r="L347" i="6"/>
  <c r="L345" i="6" s="1"/>
  <c r="K700" i="6"/>
  <c r="L155" i="7"/>
  <c r="O155" i="7" s="1"/>
  <c r="L209" i="7"/>
  <c r="O209" i="7" s="1"/>
  <c r="L267" i="7"/>
  <c r="O267" i="7" s="1"/>
  <c r="L318" i="7"/>
  <c r="O318" i="7" s="1"/>
  <c r="P323" i="7"/>
  <c r="O336" i="7"/>
  <c r="L391" i="7"/>
  <c r="O391" i="7" s="1"/>
  <c r="J433" i="7"/>
  <c r="J417" i="7" s="1"/>
  <c r="I164" i="7"/>
  <c r="K164" i="7" s="1"/>
  <c r="K174" i="7"/>
  <c r="M69" i="7"/>
  <c r="P69" i="7" s="1"/>
  <c r="L546" i="7"/>
  <c r="L544" i="7" s="1"/>
  <c r="L547" i="7"/>
  <c r="O127" i="5"/>
  <c r="I130" i="6"/>
  <c r="K130" i="6" s="1"/>
  <c r="K224" i="6"/>
  <c r="K647" i="6"/>
  <c r="N44" i="7"/>
  <c r="O44" i="7" s="1"/>
  <c r="L94" i="7"/>
  <c r="O94" i="7" s="1"/>
  <c r="L167" i="7"/>
  <c r="K176" i="7"/>
  <c r="O186" i="7"/>
  <c r="N392" i="7"/>
  <c r="N391" i="7"/>
  <c r="N389" i="7" s="1"/>
  <c r="K651" i="7"/>
  <c r="I628" i="7"/>
  <c r="K628" i="7" s="1"/>
  <c r="N263" i="6"/>
  <c r="N261" i="6" s="1"/>
  <c r="M283" i="6"/>
  <c r="P283" i="6" s="1"/>
  <c r="L59" i="7"/>
  <c r="O59" i="7" s="1"/>
  <c r="I76" i="7"/>
  <c r="K76" i="7" s="1"/>
  <c r="N183" i="7"/>
  <c r="N263" i="7"/>
  <c r="N267" i="7"/>
  <c r="P306" i="7"/>
  <c r="M304" i="7"/>
  <c r="P304" i="7" s="1"/>
  <c r="L447" i="7"/>
  <c r="O447" i="7" s="1"/>
  <c r="L446" i="7"/>
  <c r="O446" i="7" s="1"/>
  <c r="O449" i="7"/>
  <c r="M72" i="7"/>
  <c r="P72" i="7" s="1"/>
  <c r="L90" i="7"/>
  <c r="L198" i="7"/>
  <c r="O198" i="7" s="1"/>
  <c r="O303" i="7"/>
  <c r="I76" i="5"/>
  <c r="I64" i="5" s="1"/>
  <c r="K64" i="5" s="1"/>
  <c r="O125" i="5"/>
  <c r="N183" i="5"/>
  <c r="N181" i="5" s="1"/>
  <c r="N391" i="5"/>
  <c r="N389" i="5" s="1"/>
  <c r="N43" i="6"/>
  <c r="N318" i="6"/>
  <c r="L33" i="7"/>
  <c r="L68" i="7"/>
  <c r="O68" i="7" s="1"/>
  <c r="L91" i="7"/>
  <c r="K145" i="7"/>
  <c r="O154" i="7"/>
  <c r="P157" i="7"/>
  <c r="O189" i="7"/>
  <c r="P282" i="7"/>
  <c r="M280" i="7"/>
  <c r="P280" i="7" s="1"/>
  <c r="M331" i="7"/>
  <c r="M330" i="7"/>
  <c r="M328" i="7" s="1"/>
  <c r="L59" i="6"/>
  <c r="O59" i="6" s="1"/>
  <c r="K288" i="7"/>
  <c r="J288" i="7"/>
  <c r="J275" i="7" s="1"/>
  <c r="L525" i="3"/>
  <c r="O525" i="3" s="1"/>
  <c r="M151" i="5"/>
  <c r="P151" i="5" s="1"/>
  <c r="M155" i="5"/>
  <c r="P155" i="5" s="1"/>
  <c r="K378" i="5"/>
  <c r="M43" i="6"/>
  <c r="M41" i="6" s="1"/>
  <c r="K216" i="6"/>
  <c r="O333" i="6"/>
  <c r="K649" i="6"/>
  <c r="P154" i="7"/>
  <c r="I190" i="7"/>
  <c r="K190" i="7" s="1"/>
  <c r="K215" i="7"/>
  <c r="I208" i="7"/>
  <c r="K208" i="7" s="1"/>
  <c r="M318" i="7"/>
  <c r="P318" i="7" s="1"/>
  <c r="M317" i="7"/>
  <c r="P317" i="7" s="1"/>
  <c r="P320" i="7"/>
  <c r="L231" i="7"/>
  <c r="L657" i="7"/>
  <c r="L655" i="7" s="1"/>
  <c r="K726" i="7"/>
  <c r="K673" i="7"/>
  <c r="K822" i="7"/>
  <c r="K825" i="7"/>
  <c r="K828" i="7"/>
  <c r="L321" i="7"/>
  <c r="O321" i="7" s="1"/>
  <c r="J327" i="7"/>
  <c r="K327" i="7" s="1"/>
  <c r="P350" i="7"/>
  <c r="M391" i="7"/>
  <c r="P391" i="7" s="1"/>
  <c r="K462" i="7"/>
  <c r="K569" i="7"/>
  <c r="K669" i="7"/>
  <c r="K823" i="7"/>
  <c r="K826" i="7"/>
  <c r="L230" i="7"/>
  <c r="K372" i="7"/>
  <c r="I654" i="7"/>
  <c r="K654" i="7" s="1"/>
  <c r="J722" i="7"/>
  <c r="K722" i="7" s="1"/>
  <c r="P15" i="7"/>
  <c r="M59" i="7"/>
  <c r="P59" i="7" s="1"/>
  <c r="P61" i="7"/>
  <c r="I112" i="7"/>
  <c r="K112" i="7" s="1"/>
  <c r="K224" i="7"/>
  <c r="I216" i="7"/>
  <c r="K216" i="7" s="1"/>
  <c r="M47" i="6"/>
  <c r="P47" i="6" s="1"/>
  <c r="N55" i="6"/>
  <c r="M135" i="6"/>
  <c r="P135" i="6" s="1"/>
  <c r="L231" i="6"/>
  <c r="I276" i="6"/>
  <c r="K276" i="6" s="1"/>
  <c r="M318" i="6"/>
  <c r="P318" i="6" s="1"/>
  <c r="N348" i="6"/>
  <c r="O348" i="6" s="1"/>
  <c r="L447" i="6"/>
  <c r="O447" i="6" s="1"/>
  <c r="L657" i="6"/>
  <c r="N19" i="7"/>
  <c r="O25" i="7"/>
  <c r="L15" i="7"/>
  <c r="N26" i="7"/>
  <c r="N16" i="7" s="1"/>
  <c r="N14" i="7" s="1"/>
  <c r="P33" i="7"/>
  <c r="M30" i="7"/>
  <c r="P30" i="7" s="1"/>
  <c r="O299" i="7"/>
  <c r="L331" i="7"/>
  <c r="O333" i="7"/>
  <c r="L330" i="7"/>
  <c r="M405" i="7"/>
  <c r="P405" i="7" s="1"/>
  <c r="P407" i="7"/>
  <c r="N504" i="7"/>
  <c r="N502" i="7" s="1"/>
  <c r="N505" i="7"/>
  <c r="P303" i="7"/>
  <c r="M301" i="7"/>
  <c r="P301" i="7" s="1"/>
  <c r="M300" i="7"/>
  <c r="N404" i="6"/>
  <c r="N402" i="6" s="1"/>
  <c r="O424" i="6"/>
  <c r="O32" i="7"/>
  <c r="L29" i="7"/>
  <c r="P71" i="7"/>
  <c r="O137" i="7"/>
  <c r="L134" i="7"/>
  <c r="K159" i="7"/>
  <c r="I148" i="7"/>
  <c r="K148" i="7" s="1"/>
  <c r="L238" i="7"/>
  <c r="L229" i="7"/>
  <c r="I364" i="7"/>
  <c r="K365" i="7"/>
  <c r="P420" i="7"/>
  <c r="M419" i="7"/>
  <c r="P771" i="7"/>
  <c r="M770" i="7"/>
  <c r="P770" i="7" s="1"/>
  <c r="K244" i="6"/>
  <c r="M264" i="6"/>
  <c r="P264" i="6" s="1"/>
  <c r="M23" i="7"/>
  <c r="P46" i="7"/>
  <c r="O49" i="7"/>
  <c r="M56" i="7"/>
  <c r="P56" i="7" s="1"/>
  <c r="M55" i="7"/>
  <c r="L135" i="7"/>
  <c r="O135" i="7" s="1"/>
  <c r="P137" i="7"/>
  <c r="M134" i="7"/>
  <c r="P134" i="7" s="1"/>
  <c r="K144" i="7"/>
  <c r="J143" i="7"/>
  <c r="J131" i="7" s="1"/>
  <c r="N151" i="7"/>
  <c r="N149" i="7" s="1"/>
  <c r="M187" i="7"/>
  <c r="P187" i="7" s="1"/>
  <c r="P189" i="7"/>
  <c r="K325" i="7"/>
  <c r="I314" i="7"/>
  <c r="K314" i="7" s="1"/>
  <c r="N351" i="7"/>
  <c r="N347" i="7"/>
  <c r="N345" i="7" s="1"/>
  <c r="L632" i="7"/>
  <c r="O632" i="7" s="1"/>
  <c r="O634" i="7"/>
  <c r="M125" i="7"/>
  <c r="P125" i="7" s="1"/>
  <c r="P127" i="7"/>
  <c r="O140" i="3"/>
  <c r="K669" i="6"/>
  <c r="L12" i="7"/>
  <c r="P25" i="7"/>
  <c r="M28" i="7"/>
  <c r="P28" i="7" s="1"/>
  <c r="N31" i="7"/>
  <c r="L43" i="7"/>
  <c r="O56" i="7"/>
  <c r="P89" i="7"/>
  <c r="K98" i="7"/>
  <c r="M135" i="7"/>
  <c r="P135" i="7" s="1"/>
  <c r="K143" i="7"/>
  <c r="I131" i="7"/>
  <c r="K131" i="7" s="1"/>
  <c r="M183" i="7"/>
  <c r="L249" i="7"/>
  <c r="O249" i="7" s="1"/>
  <c r="O262" i="7"/>
  <c r="P266" i="7"/>
  <c r="M264" i="7"/>
  <c r="P264" i="7" s="1"/>
  <c r="M263" i="7"/>
  <c r="L283" i="7"/>
  <c r="O283" i="7" s="1"/>
  <c r="O285" i="7"/>
  <c r="O93" i="6"/>
  <c r="M134" i="6"/>
  <c r="P134" i="6" s="1"/>
  <c r="M152" i="6"/>
  <c r="P152" i="6" s="1"/>
  <c r="L155" i="6"/>
  <c r="O155" i="6" s="1"/>
  <c r="N9" i="7"/>
  <c r="M12" i="7"/>
  <c r="L23" i="7"/>
  <c r="L26" i="7"/>
  <c r="M31" i="7"/>
  <c r="P31" i="7" s="1"/>
  <c r="M43" i="7"/>
  <c r="O46" i="7"/>
  <c r="P58" i="7"/>
  <c r="P150" i="7"/>
  <c r="M171" i="7"/>
  <c r="P171" i="7" s="1"/>
  <c r="P173" i="7"/>
  <c r="N280" i="7"/>
  <c r="N279" i="7"/>
  <c r="N277" i="7" s="1"/>
  <c r="L304" i="7"/>
  <c r="O304" i="7" s="1"/>
  <c r="O306" i="7"/>
  <c r="L300" i="7"/>
  <c r="O300" i="7" s="1"/>
  <c r="I433" i="7"/>
  <c r="K435" i="7"/>
  <c r="P687" i="7"/>
  <c r="M685" i="7"/>
  <c r="P685" i="7" s="1"/>
  <c r="O182" i="7"/>
  <c r="N331" i="7"/>
  <c r="N330" i="7"/>
  <c r="P390" i="7"/>
  <c r="L421" i="7"/>
  <c r="K540" i="7"/>
  <c r="J537" i="7"/>
  <c r="J522" i="7" s="1"/>
  <c r="O630" i="7"/>
  <c r="P738" i="7"/>
  <c r="M737" i="7"/>
  <c r="P737" i="7" s="1"/>
  <c r="N807" i="7"/>
  <c r="N805" i="7" s="1"/>
  <c r="N808" i="7"/>
  <c r="N55" i="7"/>
  <c r="I77" i="7"/>
  <c r="P93" i="7"/>
  <c r="M121" i="7"/>
  <c r="K204" i="7"/>
  <c r="I197" i="7"/>
  <c r="K197" i="7" s="1"/>
  <c r="L217" i="7"/>
  <c r="O217" i="7" s="1"/>
  <c r="K255" i="7"/>
  <c r="I248" i="7"/>
  <c r="K248" i="7" s="1"/>
  <c r="I233" i="7"/>
  <c r="K233" i="7" s="1"/>
  <c r="L280" i="7"/>
  <c r="O280" i="7" s="1"/>
  <c r="O282" i="7"/>
  <c r="L351" i="7"/>
  <c r="O353" i="7"/>
  <c r="L395" i="7"/>
  <c r="O395" i="7" s="1"/>
  <c r="O397" i="7"/>
  <c r="P410" i="7"/>
  <c r="O472" i="7"/>
  <c r="N470" i="7"/>
  <c r="I522" i="7"/>
  <c r="K522" i="7" s="1"/>
  <c r="K537" i="7"/>
  <c r="J543" i="7"/>
  <c r="L789" i="7"/>
  <c r="O789" i="7" s="1"/>
  <c r="O791" i="7"/>
  <c r="I785" i="7"/>
  <c r="K785" i="7" s="1"/>
  <c r="K800" i="7"/>
  <c r="P807" i="7"/>
  <c r="M805" i="7"/>
  <c r="P805" i="7" s="1"/>
  <c r="M168" i="7"/>
  <c r="P170" i="7"/>
  <c r="M184" i="7"/>
  <c r="P184" i="7" s="1"/>
  <c r="P186" i="7"/>
  <c r="P269" i="7"/>
  <c r="M267" i="7"/>
  <c r="P267" i="7" s="1"/>
  <c r="P278" i="7"/>
  <c r="P346" i="7"/>
  <c r="K438" i="7"/>
  <c r="I434" i="7"/>
  <c r="I442" i="7"/>
  <c r="K442" i="7" s="1"/>
  <c r="P755" i="7"/>
  <c r="M754" i="7"/>
  <c r="P754" i="7" s="1"/>
  <c r="P445" i="7"/>
  <c r="M444" i="7"/>
  <c r="P444" i="7" s="1"/>
  <c r="M502" i="7"/>
  <c r="P502" i="7" s="1"/>
  <c r="P504" i="7"/>
  <c r="P524" i="7"/>
  <c r="M523" i="7"/>
  <c r="P523" i="7" s="1"/>
  <c r="O549" i="7"/>
  <c r="N546" i="7"/>
  <c r="N544" i="7" s="1"/>
  <c r="N547" i="7"/>
  <c r="P333" i="7"/>
  <c r="L408" i="7"/>
  <c r="O408" i="7" s="1"/>
  <c r="O410" i="7"/>
  <c r="P468" i="7"/>
  <c r="L502" i="7"/>
  <c r="O502" i="7" s="1"/>
  <c r="O660" i="7"/>
  <c r="N657" i="7"/>
  <c r="N658" i="7"/>
  <c r="O658" i="7" s="1"/>
  <c r="N317" i="7"/>
  <c r="N315" i="7" s="1"/>
  <c r="K340" i="7"/>
  <c r="P353" i="7"/>
  <c r="N444" i="7"/>
  <c r="P631" i="7"/>
  <c r="M629" i="7"/>
  <c r="P629" i="7" s="1"/>
  <c r="P788" i="7"/>
  <c r="M786" i="7"/>
  <c r="P786" i="7" s="1"/>
  <c r="O806" i="7"/>
  <c r="L805" i="7"/>
  <c r="O805" i="7" s="1"/>
  <c r="L405" i="7"/>
  <c r="O405" i="7" s="1"/>
  <c r="O407" i="7"/>
  <c r="N419" i="7"/>
  <c r="N523" i="7"/>
  <c r="I592" i="7"/>
  <c r="K592" i="7" s="1"/>
  <c r="K593" i="7"/>
  <c r="O686" i="7"/>
  <c r="K723" i="7"/>
  <c r="O787" i="7"/>
  <c r="L786" i="7"/>
  <c r="O786" i="7" s="1"/>
  <c r="K675" i="7"/>
  <c r="N43" i="3"/>
  <c r="N41" i="3" s="1"/>
  <c r="O394" i="5"/>
  <c r="L392" i="5"/>
  <c r="O392" i="5" s="1"/>
  <c r="L187" i="6"/>
  <c r="O187" i="6" s="1"/>
  <c r="L183" i="6"/>
  <c r="L181" i="6" s="1"/>
  <c r="M334" i="6"/>
  <c r="P334" i="6" s="1"/>
  <c r="P336" i="6"/>
  <c r="O397" i="6"/>
  <c r="L395" i="6"/>
  <c r="O395" i="6" s="1"/>
  <c r="O46" i="6"/>
  <c r="L44" i="6"/>
  <c r="P124" i="6"/>
  <c r="M122" i="6"/>
  <c r="P122" i="6" s="1"/>
  <c r="I143" i="6"/>
  <c r="I131" i="6" s="1"/>
  <c r="K131" i="6" s="1"/>
  <c r="K145" i="6"/>
  <c r="K309" i="6"/>
  <c r="I297" i="6"/>
  <c r="K297" i="6" s="1"/>
  <c r="O353" i="6"/>
  <c r="N351" i="6"/>
  <c r="O351" i="6" s="1"/>
  <c r="N135" i="3"/>
  <c r="O135" i="3" s="1"/>
  <c r="N134" i="3"/>
  <c r="N132" i="3" s="1"/>
  <c r="K462" i="5"/>
  <c r="I443" i="5"/>
  <c r="K443" i="5" s="1"/>
  <c r="K340" i="6"/>
  <c r="L134" i="6"/>
  <c r="O134" i="6" s="1"/>
  <c r="L230" i="6"/>
  <c r="K822" i="6"/>
  <c r="K825" i="6"/>
  <c r="K828" i="6"/>
  <c r="N68" i="6"/>
  <c r="N66" i="6" s="1"/>
  <c r="L283" i="6"/>
  <c r="O283" i="6" s="1"/>
  <c r="P333" i="6"/>
  <c r="N72" i="6"/>
  <c r="K100" i="6"/>
  <c r="L125" i="6"/>
  <c r="O125" i="6" s="1"/>
  <c r="I190" i="6"/>
  <c r="K190" i="6" s="1"/>
  <c r="M330" i="6"/>
  <c r="M328" i="6" s="1"/>
  <c r="I654" i="6"/>
  <c r="K654" i="6" s="1"/>
  <c r="K823" i="6"/>
  <c r="K826" i="6"/>
  <c r="L317" i="5"/>
  <c r="O317" i="5" s="1"/>
  <c r="M404" i="5"/>
  <c r="P404" i="5" s="1"/>
  <c r="K800" i="5"/>
  <c r="M94" i="6"/>
  <c r="P94" i="6" s="1"/>
  <c r="I112" i="6"/>
  <c r="K112" i="6" s="1"/>
  <c r="M125" i="6"/>
  <c r="P125" i="6" s="1"/>
  <c r="M155" i="6"/>
  <c r="P155" i="6" s="1"/>
  <c r="P168" i="6"/>
  <c r="L209" i="6"/>
  <c r="O209" i="6" s="1"/>
  <c r="L228" i="6"/>
  <c r="L391" i="6"/>
  <c r="L389" i="6" s="1"/>
  <c r="O389" i="6" s="1"/>
  <c r="J537" i="6"/>
  <c r="J522" i="6" s="1"/>
  <c r="K672" i="6"/>
  <c r="M318" i="5"/>
  <c r="P318" i="5" s="1"/>
  <c r="L121" i="6"/>
  <c r="O121" i="6" s="1"/>
  <c r="K369" i="6"/>
  <c r="K372" i="6"/>
  <c r="K821" i="6"/>
  <c r="K824" i="6"/>
  <c r="K827" i="6"/>
  <c r="L408" i="4"/>
  <c r="O408" i="4" s="1"/>
  <c r="O410" i="4"/>
  <c r="O449" i="5"/>
  <c r="L33" i="5"/>
  <c r="O33" i="5" s="1"/>
  <c r="L447" i="5"/>
  <c r="O447" i="5" s="1"/>
  <c r="L47" i="6"/>
  <c r="O47" i="6" s="1"/>
  <c r="M55" i="6"/>
  <c r="M53" i="6" s="1"/>
  <c r="P61" i="6"/>
  <c r="M59" i="6"/>
  <c r="P59" i="6" s="1"/>
  <c r="M90" i="6"/>
  <c r="M88" i="6" s="1"/>
  <c r="P93" i="6"/>
  <c r="N168" i="5"/>
  <c r="N167" i="5"/>
  <c r="N165" i="5" s="1"/>
  <c r="J721" i="6"/>
  <c r="J721" i="4"/>
  <c r="M55" i="5"/>
  <c r="M53" i="5" s="1"/>
  <c r="O173" i="5"/>
  <c r="M183" i="5"/>
  <c r="M181" i="5" s="1"/>
  <c r="L229" i="5"/>
  <c r="L408" i="5"/>
  <c r="O408" i="5" s="1"/>
  <c r="J721" i="5"/>
  <c r="L43" i="6"/>
  <c r="L41" i="6" s="1"/>
  <c r="N134" i="6"/>
  <c r="N132" i="6" s="1"/>
  <c r="O154" i="6"/>
  <c r="N183" i="6"/>
  <c r="N181" i="6" s="1"/>
  <c r="K204" i="6"/>
  <c r="I233" i="6"/>
  <c r="K233" i="6" s="1"/>
  <c r="I248" i="6"/>
  <c r="K248" i="6" s="1"/>
  <c r="O266" i="6"/>
  <c r="L279" i="6"/>
  <c r="L277" i="6" s="1"/>
  <c r="O277" i="6" s="1"/>
  <c r="O303" i="6"/>
  <c r="I314" i="6"/>
  <c r="K314" i="6" s="1"/>
  <c r="L317" i="6"/>
  <c r="O317" i="6" s="1"/>
  <c r="L392" i="6"/>
  <c r="O392" i="6" s="1"/>
  <c r="M391" i="6"/>
  <c r="P391" i="6" s="1"/>
  <c r="M405" i="6"/>
  <c r="P405" i="6" s="1"/>
  <c r="K466" i="6"/>
  <c r="I559" i="6"/>
  <c r="I543" i="6" s="1"/>
  <c r="K543" i="6" s="1"/>
  <c r="L687" i="6"/>
  <c r="O687" i="6" s="1"/>
  <c r="O688" i="6"/>
  <c r="P173" i="5"/>
  <c r="I233" i="5"/>
  <c r="K233" i="5" s="1"/>
  <c r="I237" i="5"/>
  <c r="K237" i="5" s="1"/>
  <c r="I314" i="5"/>
  <c r="K314" i="5" s="1"/>
  <c r="L657" i="5"/>
  <c r="L655" i="5" s="1"/>
  <c r="O655" i="5" s="1"/>
  <c r="L33" i="6"/>
  <c r="L31" i="6" s="1"/>
  <c r="O91" i="6"/>
  <c r="K115" i="6"/>
  <c r="O140" i="6"/>
  <c r="M151" i="6"/>
  <c r="P151" i="6" s="1"/>
  <c r="L198" i="6"/>
  <c r="O198" i="6" s="1"/>
  <c r="I208" i="6"/>
  <c r="K208" i="6" s="1"/>
  <c r="I260" i="6"/>
  <c r="K260" i="6" s="1"/>
  <c r="O264" i="6"/>
  <c r="L280" i="6"/>
  <c r="O280" i="6" s="1"/>
  <c r="L300" i="6"/>
  <c r="O300" i="6" s="1"/>
  <c r="M304" i="6"/>
  <c r="P304" i="6" s="1"/>
  <c r="L331" i="6"/>
  <c r="P353" i="6"/>
  <c r="M408" i="6"/>
  <c r="P408" i="6" s="1"/>
  <c r="L469" i="6"/>
  <c r="O469" i="6" s="1"/>
  <c r="L525" i="6"/>
  <c r="O525" i="6" s="1"/>
  <c r="K628" i="6"/>
  <c r="O690" i="6"/>
  <c r="L330" i="6"/>
  <c r="L328" i="6" s="1"/>
  <c r="K340" i="5"/>
  <c r="K647" i="5"/>
  <c r="K823" i="5"/>
  <c r="P46" i="6"/>
  <c r="L72" i="6"/>
  <c r="O72" i="6" s="1"/>
  <c r="N151" i="6"/>
  <c r="N149" i="6" s="1"/>
  <c r="N167" i="6"/>
  <c r="N165" i="6" s="1"/>
  <c r="L217" i="6"/>
  <c r="O217" i="6" s="1"/>
  <c r="L249" i="6"/>
  <c r="O249" i="6" s="1"/>
  <c r="M300" i="6"/>
  <c r="N331" i="6"/>
  <c r="P331" i="6" s="1"/>
  <c r="L334" i="6"/>
  <c r="O334" i="6" s="1"/>
  <c r="K370" i="6"/>
  <c r="K378" i="6"/>
  <c r="O394" i="6"/>
  <c r="O410" i="6"/>
  <c r="I434" i="6"/>
  <c r="K434" i="6" s="1"/>
  <c r="I442" i="6"/>
  <c r="K442" i="6" s="1"/>
  <c r="K651" i="6"/>
  <c r="K673" i="6"/>
  <c r="M405" i="4"/>
  <c r="P405" i="4" s="1"/>
  <c r="L55" i="5"/>
  <c r="L53" i="5" s="1"/>
  <c r="O58" i="6"/>
  <c r="M138" i="6"/>
  <c r="P138" i="6" s="1"/>
  <c r="P170" i="5"/>
  <c r="L249" i="5"/>
  <c r="O249" i="5" s="1"/>
  <c r="L152" i="6"/>
  <c r="O152" i="6" s="1"/>
  <c r="P184" i="6"/>
  <c r="K288" i="6"/>
  <c r="P350" i="6"/>
  <c r="K381" i="6"/>
  <c r="M404" i="6"/>
  <c r="I443" i="6"/>
  <c r="K443" i="6" s="1"/>
  <c r="L477" i="6"/>
  <c r="O477" i="6" s="1"/>
  <c r="O535" i="6"/>
  <c r="N30" i="6"/>
  <c r="N28" i="6" s="1"/>
  <c r="N31" i="6"/>
  <c r="L94" i="6"/>
  <c r="O94" i="6" s="1"/>
  <c r="O96" i="6"/>
  <c r="L90" i="6"/>
  <c r="N125" i="6"/>
  <c r="N121" i="6"/>
  <c r="N119" i="6" s="1"/>
  <c r="M134" i="5"/>
  <c r="M132" i="5" s="1"/>
  <c r="K271" i="5"/>
  <c r="O32" i="6"/>
  <c r="L29" i="6"/>
  <c r="L69" i="6"/>
  <c r="O69" i="6" s="1"/>
  <c r="O71" i="6"/>
  <c r="M304" i="3"/>
  <c r="P304" i="3" s="1"/>
  <c r="K379" i="4"/>
  <c r="M90" i="5"/>
  <c r="M88" i="5" s="1"/>
  <c r="J143" i="5"/>
  <c r="J131" i="5" s="1"/>
  <c r="L167" i="5"/>
  <c r="L165" i="5" s="1"/>
  <c r="N184" i="5"/>
  <c r="P184" i="5" s="1"/>
  <c r="I190" i="5"/>
  <c r="K190" i="5" s="1"/>
  <c r="K369" i="5"/>
  <c r="K372" i="5"/>
  <c r="N404" i="5"/>
  <c r="N402" i="5" s="1"/>
  <c r="P12" i="6"/>
  <c r="M9" i="6"/>
  <c r="P25" i="6"/>
  <c r="M15" i="6"/>
  <c r="P32" i="6"/>
  <c r="M29" i="6"/>
  <c r="M31" i="6"/>
  <c r="P31" i="6" s="1"/>
  <c r="L68" i="6"/>
  <c r="O68" i="6" s="1"/>
  <c r="P71" i="6"/>
  <c r="M23" i="6"/>
  <c r="M21" i="6" s="1"/>
  <c r="M68" i="6"/>
  <c r="N279" i="5"/>
  <c r="N277" i="5" s="1"/>
  <c r="K80" i="6"/>
  <c r="I76" i="6"/>
  <c r="O788" i="6"/>
  <c r="L786" i="6"/>
  <c r="O786" i="6" s="1"/>
  <c r="O479" i="5"/>
  <c r="P19" i="6"/>
  <c r="M187" i="6"/>
  <c r="P187" i="6" s="1"/>
  <c r="P189" i="6"/>
  <c r="M283" i="4"/>
  <c r="P283" i="4" s="1"/>
  <c r="O320" i="5"/>
  <c r="M317" i="5"/>
  <c r="P317" i="5" s="1"/>
  <c r="K355" i="5"/>
  <c r="L23" i="6"/>
  <c r="L21" i="6" s="1"/>
  <c r="L56" i="6"/>
  <c r="L122" i="6"/>
  <c r="O122" i="6" s="1"/>
  <c r="I148" i="6"/>
  <c r="K148" i="6" s="1"/>
  <c r="K159" i="6"/>
  <c r="I164" i="6"/>
  <c r="K164" i="6" s="1"/>
  <c r="K174" i="6"/>
  <c r="P282" i="6"/>
  <c r="M280" i="6"/>
  <c r="P280" i="6" s="1"/>
  <c r="M279" i="6"/>
  <c r="P279" i="6" s="1"/>
  <c r="N330" i="6"/>
  <c r="M171" i="6"/>
  <c r="P171" i="6" s="1"/>
  <c r="P173" i="6"/>
  <c r="P186" i="6"/>
  <c r="M183" i="6"/>
  <c r="N263" i="5"/>
  <c r="N261" i="5" s="1"/>
  <c r="M283" i="5"/>
  <c r="P283" i="5" s="1"/>
  <c r="L12" i="6"/>
  <c r="L26" i="6"/>
  <c r="I77" i="6"/>
  <c r="N68" i="4"/>
  <c r="N66" i="4" s="1"/>
  <c r="M23" i="5"/>
  <c r="M21" i="5" s="1"/>
  <c r="M121" i="5"/>
  <c r="M119" i="5" s="1"/>
  <c r="I216" i="5"/>
  <c r="K216" i="5" s="1"/>
  <c r="L231" i="5"/>
  <c r="O336" i="5"/>
  <c r="I364" i="5"/>
  <c r="M408" i="5"/>
  <c r="P408" i="5" s="1"/>
  <c r="L469" i="5"/>
  <c r="O469" i="5" s="1"/>
  <c r="L688" i="5"/>
  <c r="O688" i="5" s="1"/>
  <c r="M26" i="6"/>
  <c r="M24" i="6" s="1"/>
  <c r="P74" i="6"/>
  <c r="M72" i="6"/>
  <c r="P72" i="6" s="1"/>
  <c r="P89" i="6"/>
  <c r="L168" i="6"/>
  <c r="O168" i="6" s="1"/>
  <c r="O170" i="6"/>
  <c r="K176" i="6"/>
  <c r="M263" i="6"/>
  <c r="P263" i="6" s="1"/>
  <c r="P269" i="6"/>
  <c r="N279" i="6"/>
  <c r="N277" i="6" s="1"/>
  <c r="L317" i="3"/>
  <c r="L315" i="3" s="1"/>
  <c r="O25" i="6"/>
  <c r="L15" i="6"/>
  <c r="O133" i="6"/>
  <c r="N301" i="6"/>
  <c r="N300" i="6"/>
  <c r="N298" i="6" s="1"/>
  <c r="N43" i="4"/>
  <c r="N41" i="4" s="1"/>
  <c r="L171" i="4"/>
  <c r="O171" i="4" s="1"/>
  <c r="M187" i="4"/>
  <c r="P187" i="4" s="1"/>
  <c r="P71" i="5"/>
  <c r="M68" i="5"/>
  <c r="P68" i="5" s="1"/>
  <c r="M122" i="5"/>
  <c r="P122" i="5" s="1"/>
  <c r="K255" i="5"/>
  <c r="P266" i="5"/>
  <c r="L300" i="5"/>
  <c r="L298" i="5" s="1"/>
  <c r="M321" i="5"/>
  <c r="P321" i="5" s="1"/>
  <c r="N392" i="5"/>
  <c r="O528" i="5"/>
  <c r="K649" i="5"/>
  <c r="N26" i="6"/>
  <c r="P33" i="6"/>
  <c r="M30" i="6"/>
  <c r="P30" i="6" s="1"/>
  <c r="N44" i="6"/>
  <c r="N23" i="6"/>
  <c r="J86" i="6"/>
  <c r="K86" i="6" s="1"/>
  <c r="K98" i="6"/>
  <c r="L167" i="6"/>
  <c r="P170" i="6"/>
  <c r="M167" i="6"/>
  <c r="L184" i="6"/>
  <c r="O184" i="6" s="1"/>
  <c r="O186" i="6"/>
  <c r="L238" i="6"/>
  <c r="M267" i="6"/>
  <c r="P267" i="6" s="1"/>
  <c r="K365" i="6"/>
  <c r="I364" i="6"/>
  <c r="L429" i="6"/>
  <c r="O429" i="6" s="1"/>
  <c r="O431" i="6"/>
  <c r="L421" i="6"/>
  <c r="P739" i="6"/>
  <c r="M737" i="6"/>
  <c r="P737" i="6" s="1"/>
  <c r="O771" i="6"/>
  <c r="L770" i="6"/>
  <c r="O770" i="6" s="1"/>
  <c r="L789" i="6"/>
  <c r="O789" i="6" s="1"/>
  <c r="O791" i="6"/>
  <c r="O807" i="6"/>
  <c r="L805" i="6"/>
  <c r="O805" i="6" s="1"/>
  <c r="N12" i="6"/>
  <c r="L36" i="6"/>
  <c r="O36" i="6" s="1"/>
  <c r="N56" i="6"/>
  <c r="P56" i="6" s="1"/>
  <c r="M91" i="6"/>
  <c r="P91" i="6" s="1"/>
  <c r="J143" i="6"/>
  <c r="J131" i="6" s="1"/>
  <c r="O173" i="6"/>
  <c r="O189" i="6"/>
  <c r="L304" i="6"/>
  <c r="O304" i="6" s="1"/>
  <c r="M317" i="6"/>
  <c r="O320" i="6"/>
  <c r="N347" i="6"/>
  <c r="K359" i="6"/>
  <c r="P397" i="6"/>
  <c r="M395" i="6"/>
  <c r="P395" i="6" s="1"/>
  <c r="L405" i="6"/>
  <c r="O405" i="6" s="1"/>
  <c r="M419" i="6"/>
  <c r="P420" i="6"/>
  <c r="L639" i="6"/>
  <c r="O639" i="6" s="1"/>
  <c r="O641" i="6"/>
  <c r="L631" i="6"/>
  <c r="L629" i="6" s="1"/>
  <c r="L263" i="6"/>
  <c r="P329" i="6"/>
  <c r="J355" i="6"/>
  <c r="K355" i="6" s="1"/>
  <c r="K362" i="6"/>
  <c r="K374" i="6"/>
  <c r="L454" i="6"/>
  <c r="O454" i="6" s="1"/>
  <c r="O456" i="6"/>
  <c r="L446" i="6"/>
  <c r="M321" i="6"/>
  <c r="P321" i="6" s="1"/>
  <c r="L404" i="6"/>
  <c r="M444" i="6"/>
  <c r="P444" i="6" s="1"/>
  <c r="N90" i="6"/>
  <c r="K99" i="6"/>
  <c r="K225" i="6"/>
  <c r="I275" i="6"/>
  <c r="K275" i="6" s="1"/>
  <c r="O422" i="6"/>
  <c r="K435" i="6"/>
  <c r="J433" i="6"/>
  <c r="J417" i="6" s="1"/>
  <c r="I433" i="6"/>
  <c r="O323" i="6"/>
  <c r="J327" i="6"/>
  <c r="K327" i="6" s="1"/>
  <c r="M347" i="6"/>
  <c r="J364" i="6"/>
  <c r="J722" i="6"/>
  <c r="O738" i="6"/>
  <c r="L737" i="6"/>
  <c r="O737" i="6" s="1"/>
  <c r="P756" i="6"/>
  <c r="M754" i="6"/>
  <c r="P754" i="6" s="1"/>
  <c r="N770" i="6"/>
  <c r="N807" i="6"/>
  <c r="N805" i="6" s="1"/>
  <c r="N808" i="6"/>
  <c r="L526" i="6"/>
  <c r="O526" i="6" s="1"/>
  <c r="O528" i="6"/>
  <c r="P545" i="6"/>
  <c r="M544" i="6"/>
  <c r="P544" i="6" s="1"/>
  <c r="P394" i="6"/>
  <c r="M392" i="6"/>
  <c r="P392" i="6" s="1"/>
  <c r="O472" i="6"/>
  <c r="L470" i="6"/>
  <c r="O470" i="6" s="1"/>
  <c r="P504" i="6"/>
  <c r="O755" i="6"/>
  <c r="L754" i="6"/>
  <c r="O754" i="6" s="1"/>
  <c r="P772" i="6"/>
  <c r="M770" i="6"/>
  <c r="P770" i="6" s="1"/>
  <c r="K360" i="6"/>
  <c r="K379" i="6"/>
  <c r="P445" i="6"/>
  <c r="P469" i="6"/>
  <c r="K699" i="6"/>
  <c r="N631" i="6"/>
  <c r="N629" i="6" s="1"/>
  <c r="K675" i="6"/>
  <c r="M685" i="6"/>
  <c r="P685" i="6" s="1"/>
  <c r="M786" i="6"/>
  <c r="P786" i="6" s="1"/>
  <c r="K537" i="6"/>
  <c r="L546" i="6"/>
  <c r="K593" i="6"/>
  <c r="L477" i="2"/>
  <c r="O477" i="2" s="1"/>
  <c r="M43" i="2"/>
  <c r="M41" i="2" s="1"/>
  <c r="N68" i="2"/>
  <c r="N66" i="2" s="1"/>
  <c r="L68" i="4"/>
  <c r="O68" i="4" s="1"/>
  <c r="M300" i="4"/>
  <c r="P300" i="4" s="1"/>
  <c r="J364" i="4"/>
  <c r="L43" i="5"/>
  <c r="L41" i="5" s="1"/>
  <c r="P46" i="5"/>
  <c r="L69" i="5"/>
  <c r="O69" i="5" s="1"/>
  <c r="K82" i="5"/>
  <c r="M125" i="5"/>
  <c r="P125" i="5" s="1"/>
  <c r="L151" i="5"/>
  <c r="L149" i="5" s="1"/>
  <c r="O149" i="5" s="1"/>
  <c r="K159" i="5"/>
  <c r="I174" i="5"/>
  <c r="I164" i="5" s="1"/>
  <c r="K164" i="5" s="1"/>
  <c r="L279" i="5"/>
  <c r="O279" i="5" s="1"/>
  <c r="L304" i="5"/>
  <c r="O304" i="5" s="1"/>
  <c r="K628" i="5"/>
  <c r="P140" i="3"/>
  <c r="P157" i="4"/>
  <c r="M171" i="4"/>
  <c r="P171" i="4" s="1"/>
  <c r="L283" i="4"/>
  <c r="O283" i="4" s="1"/>
  <c r="K365" i="4"/>
  <c r="K145" i="5"/>
  <c r="M263" i="5"/>
  <c r="K381" i="5"/>
  <c r="L533" i="2"/>
  <c r="O533" i="2" s="1"/>
  <c r="P127" i="4"/>
  <c r="L187" i="4"/>
  <c r="O187" i="4" s="1"/>
  <c r="N317" i="5"/>
  <c r="N315" i="5" s="1"/>
  <c r="J364" i="5"/>
  <c r="N300" i="5"/>
  <c r="N298" i="5" s="1"/>
  <c r="L122" i="5"/>
  <c r="O122" i="5" s="1"/>
  <c r="M152" i="5"/>
  <c r="P152" i="5" s="1"/>
  <c r="L155" i="5"/>
  <c r="O155" i="5" s="1"/>
  <c r="O186" i="5"/>
  <c r="I442" i="5"/>
  <c r="K442" i="5" s="1"/>
  <c r="K372" i="4"/>
  <c r="L533" i="4"/>
  <c r="O533" i="4" s="1"/>
  <c r="L546" i="4"/>
  <c r="L544" i="4" s="1"/>
  <c r="K822" i="4"/>
  <c r="K828" i="4"/>
  <c r="O61" i="5"/>
  <c r="M91" i="5"/>
  <c r="P91" i="5" s="1"/>
  <c r="P186" i="5"/>
  <c r="L347" i="5"/>
  <c r="L345" i="5" s="1"/>
  <c r="K651" i="5"/>
  <c r="K822" i="5"/>
  <c r="K828" i="5"/>
  <c r="K673" i="5"/>
  <c r="L72" i="4"/>
  <c r="O72" i="4" s="1"/>
  <c r="P91" i="4"/>
  <c r="I297" i="4"/>
  <c r="K297" i="4" s="1"/>
  <c r="M318" i="4"/>
  <c r="P318" i="4" s="1"/>
  <c r="L321" i="4"/>
  <c r="O321" i="4" s="1"/>
  <c r="O353" i="4"/>
  <c r="I434" i="4"/>
  <c r="K434" i="4" s="1"/>
  <c r="M44" i="5"/>
  <c r="L47" i="5"/>
  <c r="O47" i="5" s="1"/>
  <c r="M94" i="5"/>
  <c r="P94" i="5" s="1"/>
  <c r="K144" i="5"/>
  <c r="L152" i="5"/>
  <c r="O152" i="5" s="1"/>
  <c r="M168" i="5"/>
  <c r="M187" i="5"/>
  <c r="P187" i="5" s="1"/>
  <c r="L209" i="5"/>
  <c r="O209" i="5" s="1"/>
  <c r="K215" i="5"/>
  <c r="M280" i="5"/>
  <c r="P280" i="5" s="1"/>
  <c r="O303" i="5"/>
  <c r="K338" i="5"/>
  <c r="L687" i="5"/>
  <c r="O687" i="5" s="1"/>
  <c r="P61" i="4"/>
  <c r="L279" i="4"/>
  <c r="O279" i="4" s="1"/>
  <c r="M304" i="4"/>
  <c r="P304" i="4" s="1"/>
  <c r="K359" i="4"/>
  <c r="L56" i="5"/>
  <c r="O56" i="5" s="1"/>
  <c r="L198" i="5"/>
  <c r="O198" i="5" s="1"/>
  <c r="M264" i="5"/>
  <c r="P264" i="5" s="1"/>
  <c r="M267" i="5"/>
  <c r="P267" i="5" s="1"/>
  <c r="M300" i="5"/>
  <c r="M298" i="5" s="1"/>
  <c r="P303" i="5"/>
  <c r="O323" i="5"/>
  <c r="O353" i="5"/>
  <c r="K360" i="5"/>
  <c r="K374" i="5"/>
  <c r="L391" i="5"/>
  <c r="O391" i="5" s="1"/>
  <c r="K669" i="5"/>
  <c r="K675" i="5"/>
  <c r="K821" i="5"/>
  <c r="K824" i="5"/>
  <c r="K827" i="5"/>
  <c r="N68" i="5"/>
  <c r="N66" i="5" s="1"/>
  <c r="I77" i="5"/>
  <c r="K77" i="5" s="1"/>
  <c r="O124" i="5"/>
  <c r="O154" i="5"/>
  <c r="L238" i="5"/>
  <c r="O238" i="5" s="1"/>
  <c r="P323" i="5"/>
  <c r="O351" i="5"/>
  <c r="K360" i="4"/>
  <c r="N59" i="5"/>
  <c r="O59" i="5" s="1"/>
  <c r="N90" i="5"/>
  <c r="K208" i="5"/>
  <c r="K287" i="5"/>
  <c r="P301" i="5"/>
  <c r="L330" i="5"/>
  <c r="L328" i="5" s="1"/>
  <c r="I434" i="5"/>
  <c r="I592" i="5"/>
  <c r="K592" i="5" s="1"/>
  <c r="I654" i="5"/>
  <c r="K654" i="5" s="1"/>
  <c r="J143" i="3"/>
  <c r="J131" i="3" s="1"/>
  <c r="K821" i="3"/>
  <c r="K824" i="3"/>
  <c r="K827" i="3"/>
  <c r="P331" i="4"/>
  <c r="O91" i="5"/>
  <c r="L230" i="5"/>
  <c r="M304" i="5"/>
  <c r="P304" i="5" s="1"/>
  <c r="J327" i="5"/>
  <c r="K327" i="5" s="1"/>
  <c r="K365" i="5"/>
  <c r="K370" i="5"/>
  <c r="K385" i="5"/>
  <c r="L395" i="5"/>
  <c r="O395" i="5" s="1"/>
  <c r="M405" i="5"/>
  <c r="P405" i="5" s="1"/>
  <c r="I522" i="5"/>
  <c r="K522" i="5" s="1"/>
  <c r="K672" i="5"/>
  <c r="O96" i="5"/>
  <c r="L26" i="5"/>
  <c r="L24" i="5" s="1"/>
  <c r="K225" i="5"/>
  <c r="M263" i="4"/>
  <c r="M261" i="4" s="1"/>
  <c r="M47" i="5"/>
  <c r="P47" i="5" s="1"/>
  <c r="P49" i="5"/>
  <c r="M43" i="5"/>
  <c r="M41" i="5" s="1"/>
  <c r="L94" i="5"/>
  <c r="O94" i="5" s="1"/>
  <c r="N138" i="5"/>
  <c r="P140" i="5"/>
  <c r="O140" i="5"/>
  <c r="K146" i="5"/>
  <c r="I130" i="5"/>
  <c r="K130" i="5" s="1"/>
  <c r="L168" i="5"/>
  <c r="O170" i="5"/>
  <c r="P329" i="5"/>
  <c r="I233" i="3"/>
  <c r="K233" i="3" s="1"/>
  <c r="P33" i="5"/>
  <c r="M30" i="5"/>
  <c r="P30" i="5" s="1"/>
  <c r="M31" i="5"/>
  <c r="P31" i="5" s="1"/>
  <c r="L135" i="4"/>
  <c r="O135" i="4" s="1"/>
  <c r="O32" i="5"/>
  <c r="L29" i="5"/>
  <c r="J722" i="3"/>
  <c r="L36" i="4"/>
  <c r="O36" i="4" s="1"/>
  <c r="M94" i="4"/>
  <c r="P94" i="4" s="1"/>
  <c r="N134" i="4"/>
  <c r="N132" i="4" s="1"/>
  <c r="M408" i="4"/>
  <c r="P408" i="4" s="1"/>
  <c r="L422" i="4"/>
  <c r="O422" i="4" s="1"/>
  <c r="O449" i="4"/>
  <c r="L447" i="4"/>
  <c r="O447" i="4" s="1"/>
  <c r="K537" i="4"/>
  <c r="P42" i="5"/>
  <c r="N44" i="5"/>
  <c r="O44" i="5" s="1"/>
  <c r="M72" i="5"/>
  <c r="P72" i="5" s="1"/>
  <c r="P74" i="5"/>
  <c r="N94" i="5"/>
  <c r="N26" i="5"/>
  <c r="I131" i="5"/>
  <c r="L228" i="5"/>
  <c r="O67" i="5"/>
  <c r="N55" i="4"/>
  <c r="N53" i="4" s="1"/>
  <c r="I130" i="4"/>
  <c r="K130" i="4" s="1"/>
  <c r="K435" i="4"/>
  <c r="P29" i="5"/>
  <c r="M28" i="5"/>
  <c r="P28" i="5" s="1"/>
  <c r="L47" i="4"/>
  <c r="O47" i="4" s="1"/>
  <c r="P137" i="4"/>
  <c r="M183" i="4"/>
  <c r="M181" i="4" s="1"/>
  <c r="L264" i="4"/>
  <c r="K271" i="4"/>
  <c r="I260" i="4"/>
  <c r="K260" i="4" s="1"/>
  <c r="M334" i="4"/>
  <c r="P334" i="4" s="1"/>
  <c r="N23" i="5"/>
  <c r="I87" i="5"/>
  <c r="K87" i="5" s="1"/>
  <c r="O137" i="5"/>
  <c r="O266" i="5"/>
  <c r="L263" i="5"/>
  <c r="L264" i="5"/>
  <c r="O264" i="5" s="1"/>
  <c r="O25" i="5"/>
  <c r="L15" i="5"/>
  <c r="O557" i="5"/>
  <c r="L555" i="5"/>
  <c r="O555" i="5" s="1"/>
  <c r="L546" i="5"/>
  <c r="O546" i="5" s="1"/>
  <c r="L36" i="5"/>
  <c r="I275" i="3"/>
  <c r="I190" i="4"/>
  <c r="K190" i="4" s="1"/>
  <c r="K204" i="4"/>
  <c r="L209" i="4"/>
  <c r="O209" i="4" s="1"/>
  <c r="O303" i="4"/>
  <c r="L301" i="4"/>
  <c r="O301" i="4" s="1"/>
  <c r="K378" i="4"/>
  <c r="L405" i="4"/>
  <c r="O405" i="4" s="1"/>
  <c r="L404" i="4"/>
  <c r="O404" i="4" s="1"/>
  <c r="M26" i="5"/>
  <c r="N30" i="5"/>
  <c r="N28" i="5" s="1"/>
  <c r="P35" i="5"/>
  <c r="M34" i="5"/>
  <c r="P34" i="5" s="1"/>
  <c r="O54" i="5"/>
  <c r="N55" i="5"/>
  <c r="P58" i="5"/>
  <c r="M59" i="5"/>
  <c r="P61" i="5"/>
  <c r="O93" i="5"/>
  <c r="L90" i="5"/>
  <c r="L23" i="5"/>
  <c r="I112" i="5"/>
  <c r="K112" i="5" s="1"/>
  <c r="K115" i="5"/>
  <c r="L135" i="5"/>
  <c r="I297" i="5"/>
  <c r="K297" i="5" s="1"/>
  <c r="K309" i="5"/>
  <c r="O333" i="5"/>
  <c r="N330" i="5"/>
  <c r="O12" i="5"/>
  <c r="L639" i="5"/>
  <c r="O639" i="5" s="1"/>
  <c r="O641" i="5"/>
  <c r="L631" i="5"/>
  <c r="O755" i="5"/>
  <c r="L754" i="5"/>
  <c r="O754" i="5" s="1"/>
  <c r="I112" i="4"/>
  <c r="K112" i="4" s="1"/>
  <c r="M301" i="4"/>
  <c r="P301" i="4" s="1"/>
  <c r="P303" i="4"/>
  <c r="O348" i="4"/>
  <c r="P15" i="5"/>
  <c r="L19" i="5"/>
  <c r="P22" i="5"/>
  <c r="M19" i="5"/>
  <c r="M12" i="5"/>
  <c r="N43" i="5"/>
  <c r="N41" i="5" s="1"/>
  <c r="N135" i="5"/>
  <c r="P135" i="5" s="1"/>
  <c r="P137" i="5"/>
  <c r="N134" i="5"/>
  <c r="N331" i="5"/>
  <c r="O331" i="5" s="1"/>
  <c r="P346" i="5"/>
  <c r="M395" i="5"/>
  <c r="P395" i="5" s="1"/>
  <c r="P397" i="5"/>
  <c r="M391" i="5"/>
  <c r="P391" i="5" s="1"/>
  <c r="O407" i="5"/>
  <c r="L404" i="5"/>
  <c r="O404" i="5" s="1"/>
  <c r="O420" i="5"/>
  <c r="M523" i="5"/>
  <c r="P523" i="5" s="1"/>
  <c r="P524" i="5"/>
  <c r="L405" i="5"/>
  <c r="O405" i="5" s="1"/>
  <c r="M419" i="5"/>
  <c r="P420" i="5"/>
  <c r="M545" i="5"/>
  <c r="P555" i="5"/>
  <c r="O266" i="4"/>
  <c r="P93" i="5"/>
  <c r="N121" i="5"/>
  <c r="N119" i="5" s="1"/>
  <c r="N151" i="5"/>
  <c r="N149" i="5" s="1"/>
  <c r="M167" i="5"/>
  <c r="L267" i="5"/>
  <c r="O267" i="5" s="1"/>
  <c r="M279" i="5"/>
  <c r="L280" i="5"/>
  <c r="O280" i="5" s="1"/>
  <c r="O282" i="5"/>
  <c r="K288" i="5"/>
  <c r="J288" i="5"/>
  <c r="J275" i="5" s="1"/>
  <c r="I275" i="5"/>
  <c r="K275" i="5" s="1"/>
  <c r="M348" i="5"/>
  <c r="P348" i="5" s="1"/>
  <c r="P350" i="5"/>
  <c r="M347" i="5"/>
  <c r="N504" i="5"/>
  <c r="N505" i="5"/>
  <c r="N12" i="5"/>
  <c r="O46" i="5"/>
  <c r="O58" i="5"/>
  <c r="K86" i="5"/>
  <c r="K98" i="5"/>
  <c r="P127" i="5"/>
  <c r="O189" i="5"/>
  <c r="L283" i="5"/>
  <c r="O283" i="5" s="1"/>
  <c r="O285" i="5"/>
  <c r="L301" i="5"/>
  <c r="O301" i="5" s="1"/>
  <c r="O348" i="5"/>
  <c r="O350" i="5"/>
  <c r="N347" i="5"/>
  <c r="N421" i="5"/>
  <c r="N419" i="5" s="1"/>
  <c r="O424" i="5"/>
  <c r="N422" i="5"/>
  <c r="O422" i="5" s="1"/>
  <c r="K538" i="5"/>
  <c r="J537" i="5"/>
  <c r="J522" i="5" s="1"/>
  <c r="P56" i="5"/>
  <c r="L183" i="5"/>
  <c r="O278" i="5"/>
  <c r="P333" i="5"/>
  <c r="M331" i="5"/>
  <c r="K379" i="5"/>
  <c r="O456" i="5"/>
  <c r="L446" i="5"/>
  <c r="L454" i="5"/>
  <c r="O454" i="5" s="1"/>
  <c r="N685" i="5"/>
  <c r="J722" i="5"/>
  <c r="O738" i="5"/>
  <c r="L737" i="5"/>
  <c r="O737" i="5" s="1"/>
  <c r="M351" i="5"/>
  <c r="P351" i="5" s="1"/>
  <c r="P353" i="5"/>
  <c r="K359" i="5"/>
  <c r="O549" i="5"/>
  <c r="K559" i="5"/>
  <c r="I543" i="5"/>
  <c r="K543" i="5" s="1"/>
  <c r="K594" i="5"/>
  <c r="O771" i="5"/>
  <c r="L770" i="5"/>
  <c r="O770" i="5" s="1"/>
  <c r="N502" i="5"/>
  <c r="O535" i="5"/>
  <c r="L525" i="5"/>
  <c r="L533" i="5"/>
  <c r="O533" i="5" s="1"/>
  <c r="L789" i="5"/>
  <c r="O789" i="5" s="1"/>
  <c r="O791" i="5"/>
  <c r="N807" i="5"/>
  <c r="N805" i="5" s="1"/>
  <c r="N808" i="5"/>
  <c r="M334" i="5"/>
  <c r="P334" i="5" s="1"/>
  <c r="P336" i="5"/>
  <c r="K362" i="5"/>
  <c r="O431" i="5"/>
  <c r="L421" i="5"/>
  <c r="O421" i="5" s="1"/>
  <c r="L429" i="5"/>
  <c r="O429" i="5" s="1"/>
  <c r="K435" i="5"/>
  <c r="J433" i="5"/>
  <c r="J417" i="5" s="1"/>
  <c r="K417" i="5" s="1"/>
  <c r="M444" i="5"/>
  <c r="P444" i="5" s="1"/>
  <c r="N547" i="5"/>
  <c r="I197" i="5"/>
  <c r="K197" i="5" s="1"/>
  <c r="M392" i="5"/>
  <c r="P392" i="5" s="1"/>
  <c r="P394" i="5"/>
  <c r="O468" i="5"/>
  <c r="N470" i="5"/>
  <c r="O470" i="5" s="1"/>
  <c r="K576" i="5"/>
  <c r="O472" i="5"/>
  <c r="L547" i="5"/>
  <c r="N688" i="5"/>
  <c r="L658" i="5"/>
  <c r="O658" i="5" s="1"/>
  <c r="M737" i="5"/>
  <c r="P737" i="5" s="1"/>
  <c r="M754" i="5"/>
  <c r="P754" i="5" s="1"/>
  <c r="M770" i="5"/>
  <c r="P770" i="5" s="1"/>
  <c r="L786" i="5"/>
  <c r="O786" i="5" s="1"/>
  <c r="L805" i="5"/>
  <c r="O805" i="5" s="1"/>
  <c r="L687" i="3"/>
  <c r="L685" i="3" s="1"/>
  <c r="O685" i="3" s="1"/>
  <c r="O56" i="4"/>
  <c r="L167" i="4"/>
  <c r="L165" i="4" s="1"/>
  <c r="N264" i="4"/>
  <c r="P264" i="4" s="1"/>
  <c r="P266" i="4"/>
  <c r="M279" i="4"/>
  <c r="P279" i="4" s="1"/>
  <c r="J288" i="4"/>
  <c r="J275" i="4" s="1"/>
  <c r="P333" i="4"/>
  <c r="M391" i="4"/>
  <c r="P391" i="4" s="1"/>
  <c r="M404" i="4"/>
  <c r="M402" i="4" s="1"/>
  <c r="P402" i="4" s="1"/>
  <c r="L446" i="4"/>
  <c r="L632" i="4"/>
  <c r="O632" i="4" s="1"/>
  <c r="M90" i="4"/>
  <c r="M88" i="4" s="1"/>
  <c r="L138" i="4"/>
  <c r="O138" i="4" s="1"/>
  <c r="O184" i="4"/>
  <c r="I216" i="4"/>
  <c r="K216" i="4" s="1"/>
  <c r="L267" i="4"/>
  <c r="O267" i="4" s="1"/>
  <c r="M280" i="4"/>
  <c r="P280" i="4" s="1"/>
  <c r="K288" i="4"/>
  <c r="L334" i="4"/>
  <c r="O334" i="4" s="1"/>
  <c r="L525" i="4"/>
  <c r="O525" i="4" s="1"/>
  <c r="K593" i="4"/>
  <c r="L405" i="2"/>
  <c r="O405" i="2" s="1"/>
  <c r="L43" i="4"/>
  <c r="L41" i="4" s="1"/>
  <c r="L392" i="4"/>
  <c r="O392" i="4" s="1"/>
  <c r="L395" i="4"/>
  <c r="O395" i="4" s="1"/>
  <c r="I260" i="3"/>
  <c r="K260" i="3" s="1"/>
  <c r="N69" i="4"/>
  <c r="L198" i="4"/>
  <c r="O198" i="4" s="1"/>
  <c r="K440" i="4"/>
  <c r="K372" i="3"/>
  <c r="K325" i="4"/>
  <c r="M330" i="4"/>
  <c r="M328" i="4" s="1"/>
  <c r="O549" i="4"/>
  <c r="K672" i="4"/>
  <c r="K669" i="4"/>
  <c r="M300" i="3"/>
  <c r="M298" i="3" s="1"/>
  <c r="M301" i="3"/>
  <c r="P301" i="3" s="1"/>
  <c r="K144" i="3"/>
  <c r="K462" i="3"/>
  <c r="I443" i="3"/>
  <c r="K443" i="3" s="1"/>
  <c r="O93" i="4"/>
  <c r="M184" i="4"/>
  <c r="P184" i="4" s="1"/>
  <c r="K215" i="4"/>
  <c r="I208" i="4"/>
  <c r="K208" i="4" s="1"/>
  <c r="L238" i="4"/>
  <c r="M347" i="4"/>
  <c r="M345" i="4" s="1"/>
  <c r="M351" i="4"/>
  <c r="M395" i="4"/>
  <c r="P395" i="4" s="1"/>
  <c r="K651" i="4"/>
  <c r="I628" i="4"/>
  <c r="K628" i="4" s="1"/>
  <c r="O660" i="4"/>
  <c r="L657" i="4"/>
  <c r="O657" i="4" s="1"/>
  <c r="N121" i="3"/>
  <c r="N119" i="3" s="1"/>
  <c r="O71" i="2"/>
  <c r="N55" i="3"/>
  <c r="N53" i="3" s="1"/>
  <c r="N68" i="3"/>
  <c r="N66" i="3" s="1"/>
  <c r="N122" i="3"/>
  <c r="L231" i="3"/>
  <c r="L279" i="3"/>
  <c r="L277" i="3" s="1"/>
  <c r="O528" i="3"/>
  <c r="L526" i="3"/>
  <c r="O526" i="3" s="1"/>
  <c r="L94" i="4"/>
  <c r="O94" i="4" s="1"/>
  <c r="L134" i="4"/>
  <c r="K159" i="4"/>
  <c r="I148" i="4"/>
  <c r="K148" i="4" s="1"/>
  <c r="L230" i="4"/>
  <c r="L330" i="4"/>
  <c r="L328" i="4" s="1"/>
  <c r="O333" i="4"/>
  <c r="L331" i="4"/>
  <c r="O331" i="4" s="1"/>
  <c r="P348" i="4"/>
  <c r="P350" i="4"/>
  <c r="P397" i="4"/>
  <c r="K99" i="4"/>
  <c r="I87" i="4"/>
  <c r="K87" i="4" s="1"/>
  <c r="K355" i="2"/>
  <c r="O157" i="3"/>
  <c r="L168" i="3"/>
  <c r="O168" i="3" s="1"/>
  <c r="K360" i="3"/>
  <c r="J364" i="3"/>
  <c r="P170" i="4"/>
  <c r="M167" i="4"/>
  <c r="M165" i="4" s="1"/>
  <c r="O282" i="4"/>
  <c r="L280" i="4"/>
  <c r="O280" i="4" s="1"/>
  <c r="N330" i="4"/>
  <c r="K340" i="4"/>
  <c r="L351" i="4"/>
  <c r="L33" i="4"/>
  <c r="O71" i="4"/>
  <c r="L69" i="4"/>
  <c r="O69" i="4" s="1"/>
  <c r="I208" i="3"/>
  <c r="K208" i="3" s="1"/>
  <c r="O61" i="4"/>
  <c r="L26" i="4"/>
  <c r="L59" i="4"/>
  <c r="O59" i="4" s="1"/>
  <c r="L90" i="4"/>
  <c r="L88" i="4" s="1"/>
  <c r="L121" i="4"/>
  <c r="O121" i="4" s="1"/>
  <c r="O124" i="4"/>
  <c r="O127" i="4"/>
  <c r="L125" i="4"/>
  <c r="O125" i="4" s="1"/>
  <c r="L151" i="4"/>
  <c r="O151" i="4" s="1"/>
  <c r="O154" i="4"/>
  <c r="O157" i="4"/>
  <c r="L155" i="4"/>
  <c r="O155" i="4" s="1"/>
  <c r="N168" i="4"/>
  <c r="O168" i="4" s="1"/>
  <c r="N167" i="4"/>
  <c r="M267" i="4"/>
  <c r="P267" i="4" s="1"/>
  <c r="P269" i="4"/>
  <c r="N300" i="4"/>
  <c r="N298" i="4" s="1"/>
  <c r="P394" i="4"/>
  <c r="M392" i="4"/>
  <c r="P392" i="4" s="1"/>
  <c r="N404" i="4"/>
  <c r="N402" i="4" s="1"/>
  <c r="I443" i="4"/>
  <c r="K443" i="4" s="1"/>
  <c r="K462" i="4"/>
  <c r="K576" i="4"/>
  <c r="I559" i="4"/>
  <c r="K559" i="4" s="1"/>
  <c r="K673" i="4"/>
  <c r="O186" i="3"/>
  <c r="N317" i="3"/>
  <c r="K325" i="3"/>
  <c r="I314" i="3"/>
  <c r="K314" i="3" s="1"/>
  <c r="K674" i="3"/>
  <c r="K672" i="3"/>
  <c r="O690" i="3"/>
  <c r="N44" i="4"/>
  <c r="O44" i="4" s="1"/>
  <c r="L55" i="4"/>
  <c r="L53" i="4" s="1"/>
  <c r="I77" i="4"/>
  <c r="I86" i="4"/>
  <c r="K86" i="4" s="1"/>
  <c r="N121" i="4"/>
  <c r="N119" i="4" s="1"/>
  <c r="M138" i="4"/>
  <c r="P138" i="4" s="1"/>
  <c r="P140" i="4"/>
  <c r="N151" i="4"/>
  <c r="N149" i="4" s="1"/>
  <c r="O170" i="4"/>
  <c r="I174" i="4"/>
  <c r="K174" i="4" s="1"/>
  <c r="K176" i="4"/>
  <c r="L183" i="4"/>
  <c r="L181" i="4" s="1"/>
  <c r="O186" i="4"/>
  <c r="N279" i="4"/>
  <c r="N277" i="4" s="1"/>
  <c r="M321" i="4"/>
  <c r="P321" i="4" s="1"/>
  <c r="K369" i="4"/>
  <c r="L421" i="4"/>
  <c r="O421" i="4" s="1"/>
  <c r="I442" i="4"/>
  <c r="K442" i="4" s="1"/>
  <c r="O557" i="4"/>
  <c r="K674" i="4"/>
  <c r="L688" i="4"/>
  <c r="O688" i="4" s="1"/>
  <c r="O690" i="4"/>
  <c r="L687" i="4"/>
  <c r="O687" i="4" s="1"/>
  <c r="K370" i="3"/>
  <c r="O58" i="4"/>
  <c r="M134" i="4"/>
  <c r="P134" i="4" s="1"/>
  <c r="L231" i="4"/>
  <c r="N263" i="4"/>
  <c r="N317" i="4"/>
  <c r="N315" i="4" s="1"/>
  <c r="J327" i="4"/>
  <c r="K327" i="4" s="1"/>
  <c r="K355" i="4"/>
  <c r="K362" i="4"/>
  <c r="K370" i="4"/>
  <c r="O472" i="4"/>
  <c r="K823" i="4"/>
  <c r="O351" i="3"/>
  <c r="O46" i="4"/>
  <c r="L228" i="4"/>
  <c r="J722" i="4"/>
  <c r="K338" i="3"/>
  <c r="O91" i="4"/>
  <c r="L217" i="4"/>
  <c r="O217" i="4" s="1"/>
  <c r="L249" i="4"/>
  <c r="O249" i="4" s="1"/>
  <c r="K338" i="4"/>
  <c r="K374" i="4"/>
  <c r="K381" i="4"/>
  <c r="J433" i="4"/>
  <c r="J417" i="4" s="1"/>
  <c r="K417" i="4" s="1"/>
  <c r="K821" i="4"/>
  <c r="K824" i="4"/>
  <c r="K827" i="4"/>
  <c r="M184" i="3"/>
  <c r="M183" i="3"/>
  <c r="M181" i="3" s="1"/>
  <c r="N404" i="3"/>
  <c r="N402" i="3" s="1"/>
  <c r="O22" i="4"/>
  <c r="L19" i="4"/>
  <c r="P133" i="4"/>
  <c r="K225" i="4"/>
  <c r="O320" i="4"/>
  <c r="L317" i="4"/>
  <c r="O317" i="4" s="1"/>
  <c r="L23" i="4"/>
  <c r="L21" i="4" s="1"/>
  <c r="L318" i="4"/>
  <c r="O318" i="4" s="1"/>
  <c r="P329" i="4"/>
  <c r="O333" i="2"/>
  <c r="M56" i="4"/>
  <c r="P56" i="4" s="1"/>
  <c r="M55" i="4"/>
  <c r="P58" i="4"/>
  <c r="I260" i="2"/>
  <c r="K260" i="2" s="1"/>
  <c r="O336" i="3"/>
  <c r="L330" i="3"/>
  <c r="L328" i="3" s="1"/>
  <c r="L12" i="4"/>
  <c r="M69" i="4"/>
  <c r="P69" i="4" s="1"/>
  <c r="M68" i="4"/>
  <c r="P68" i="4" s="1"/>
  <c r="P71" i="4"/>
  <c r="N391" i="2"/>
  <c r="N389" i="2" s="1"/>
  <c r="N392" i="2"/>
  <c r="L29" i="4"/>
  <c r="O35" i="4"/>
  <c r="P182" i="4"/>
  <c r="O15" i="4"/>
  <c r="M44" i="4"/>
  <c r="M23" i="4"/>
  <c r="M43" i="4"/>
  <c r="P46" i="4"/>
  <c r="N183" i="2"/>
  <c r="N181" i="2" s="1"/>
  <c r="M334" i="2"/>
  <c r="P334" i="2" s="1"/>
  <c r="M391" i="2"/>
  <c r="M28" i="4"/>
  <c r="P28" i="4" s="1"/>
  <c r="P30" i="4"/>
  <c r="I76" i="4"/>
  <c r="M171" i="3"/>
  <c r="P171" i="3" s="1"/>
  <c r="P186" i="3"/>
  <c r="N183" i="3"/>
  <c r="N181" i="3" s="1"/>
  <c r="I197" i="3"/>
  <c r="K197" i="3" s="1"/>
  <c r="L217" i="3"/>
  <c r="O217" i="3" s="1"/>
  <c r="N263" i="3"/>
  <c r="N261" i="3" s="1"/>
  <c r="P282" i="3"/>
  <c r="O303" i="3"/>
  <c r="M347" i="3"/>
  <c r="M345" i="3" s="1"/>
  <c r="M408" i="3"/>
  <c r="P408" i="3" s="1"/>
  <c r="N12" i="4"/>
  <c r="N29" i="4"/>
  <c r="N28" i="4" s="1"/>
  <c r="N23" i="4"/>
  <c r="N90" i="4"/>
  <c r="M121" i="4"/>
  <c r="P121" i="4" s="1"/>
  <c r="P124" i="4"/>
  <c r="P186" i="4"/>
  <c r="I233" i="4"/>
  <c r="K233" i="4" s="1"/>
  <c r="K244" i="4"/>
  <c r="O350" i="4"/>
  <c r="L347" i="4"/>
  <c r="L187" i="3"/>
  <c r="O187" i="3" s="1"/>
  <c r="L283" i="3"/>
  <c r="O283" i="3" s="1"/>
  <c r="N300" i="3"/>
  <c r="N298" i="3" s="1"/>
  <c r="K822" i="3"/>
  <c r="K828" i="3"/>
  <c r="J143" i="4"/>
  <c r="J131" i="4" s="1"/>
  <c r="K144" i="4"/>
  <c r="P445" i="4"/>
  <c r="M444" i="4"/>
  <c r="P444" i="4" s="1"/>
  <c r="O738" i="4"/>
  <c r="L737" i="4"/>
  <c r="O737" i="4" s="1"/>
  <c r="L43" i="3"/>
  <c r="L41" i="3" s="1"/>
  <c r="L788" i="3"/>
  <c r="O788" i="3" s="1"/>
  <c r="K145" i="4"/>
  <c r="I143" i="4"/>
  <c r="P419" i="4"/>
  <c r="L55" i="3"/>
  <c r="N90" i="3"/>
  <c r="N88" i="3" s="1"/>
  <c r="L238" i="3"/>
  <c r="O238" i="3" s="1"/>
  <c r="P323" i="3"/>
  <c r="K359" i="3"/>
  <c r="K362" i="3"/>
  <c r="I628" i="3"/>
  <c r="K628" i="3" s="1"/>
  <c r="K823" i="3"/>
  <c r="N26" i="4"/>
  <c r="P93" i="4"/>
  <c r="N183" i="4"/>
  <c r="K237" i="4"/>
  <c r="I276" i="4"/>
  <c r="K276" i="4" s="1"/>
  <c r="M26" i="4"/>
  <c r="P49" i="4"/>
  <c r="P74" i="4"/>
  <c r="M151" i="4"/>
  <c r="P151" i="4" s="1"/>
  <c r="P154" i="4"/>
  <c r="P353" i="4"/>
  <c r="N351" i="4"/>
  <c r="L526" i="4"/>
  <c r="O526" i="4" s="1"/>
  <c r="O528" i="4"/>
  <c r="M12" i="4"/>
  <c r="M19" i="4"/>
  <c r="L300" i="4"/>
  <c r="O300" i="4" s="1"/>
  <c r="I364" i="4"/>
  <c r="K385" i="4"/>
  <c r="P525" i="4"/>
  <c r="M523" i="4"/>
  <c r="P523" i="4" s="1"/>
  <c r="K577" i="4"/>
  <c r="O755" i="4"/>
  <c r="L754" i="4"/>
  <c r="O754" i="4" s="1"/>
  <c r="N807" i="4"/>
  <c r="N805" i="4" s="1"/>
  <c r="N808" i="4"/>
  <c r="M317" i="4"/>
  <c r="P317" i="4" s="1"/>
  <c r="N347" i="4"/>
  <c r="L391" i="4"/>
  <c r="O524" i="4"/>
  <c r="N544" i="4"/>
  <c r="N685" i="4"/>
  <c r="L229" i="4"/>
  <c r="I248" i="4"/>
  <c r="K248" i="4" s="1"/>
  <c r="O306" i="4"/>
  <c r="N419" i="4"/>
  <c r="O456" i="4"/>
  <c r="O771" i="4"/>
  <c r="L770" i="4"/>
  <c r="O770" i="4" s="1"/>
  <c r="L789" i="4"/>
  <c r="O789" i="4" s="1"/>
  <c r="O791" i="4"/>
  <c r="N391" i="4"/>
  <c r="N389" i="4" s="1"/>
  <c r="O431" i="4"/>
  <c r="O479" i="4"/>
  <c r="L469" i="4"/>
  <c r="J537" i="4"/>
  <c r="J522" i="4" s="1"/>
  <c r="K539" i="4"/>
  <c r="L639" i="4"/>
  <c r="O639" i="4" s="1"/>
  <c r="O641" i="4"/>
  <c r="L631" i="4"/>
  <c r="I654" i="4"/>
  <c r="K654" i="4" s="1"/>
  <c r="L658" i="4"/>
  <c r="O658" i="4" s="1"/>
  <c r="M737" i="4"/>
  <c r="P737" i="4" s="1"/>
  <c r="M754" i="4"/>
  <c r="P754" i="4" s="1"/>
  <c r="M770" i="4"/>
  <c r="P770" i="4" s="1"/>
  <c r="L786" i="4"/>
  <c r="O786" i="4" s="1"/>
  <c r="L805" i="4"/>
  <c r="O805" i="4" s="1"/>
  <c r="K675" i="4"/>
  <c r="M685" i="4"/>
  <c r="P685" i="4" s="1"/>
  <c r="M786" i="4"/>
  <c r="P786" i="4" s="1"/>
  <c r="K800" i="4"/>
  <c r="M805" i="4"/>
  <c r="P805" i="4" s="1"/>
  <c r="O351" i="2"/>
  <c r="L347" i="2"/>
  <c r="L345" i="2" s="1"/>
  <c r="N44" i="3"/>
  <c r="O44" i="3" s="1"/>
  <c r="L47" i="3"/>
  <c r="O47" i="3" s="1"/>
  <c r="O61" i="3"/>
  <c r="N187" i="3"/>
  <c r="K224" i="3"/>
  <c r="L334" i="3"/>
  <c r="O334" i="3" s="1"/>
  <c r="N330" i="3"/>
  <c r="N328" i="3" s="1"/>
  <c r="M171" i="2"/>
  <c r="P171" i="2" s="1"/>
  <c r="M187" i="2"/>
  <c r="P187" i="2" s="1"/>
  <c r="L230" i="3"/>
  <c r="M334" i="3"/>
  <c r="P334" i="3" s="1"/>
  <c r="O394" i="3"/>
  <c r="L404" i="3"/>
  <c r="O404" i="3" s="1"/>
  <c r="O49" i="3"/>
  <c r="I77" i="3"/>
  <c r="K77" i="3" s="1"/>
  <c r="M94" i="3"/>
  <c r="P94" i="3" s="1"/>
  <c r="N151" i="3"/>
  <c r="N149" i="3" s="1"/>
  <c r="L184" i="3"/>
  <c r="K369" i="3"/>
  <c r="O449" i="2"/>
  <c r="I86" i="3"/>
  <c r="K86" i="3" s="1"/>
  <c r="O96" i="3"/>
  <c r="M125" i="3"/>
  <c r="P125" i="3" s="1"/>
  <c r="L209" i="3"/>
  <c r="O209" i="3" s="1"/>
  <c r="K378" i="2"/>
  <c r="N167" i="3"/>
  <c r="N165" i="3" s="1"/>
  <c r="N184" i="3"/>
  <c r="N280" i="3"/>
  <c r="P280" i="3" s="1"/>
  <c r="N279" i="3"/>
  <c r="K379" i="3"/>
  <c r="L26" i="3"/>
  <c r="L24" i="3" s="1"/>
  <c r="M391" i="3"/>
  <c r="P391" i="3" s="1"/>
  <c r="M55" i="2"/>
  <c r="M53" i="2" s="1"/>
  <c r="L23" i="3"/>
  <c r="L33" i="3"/>
  <c r="L31" i="3" s="1"/>
  <c r="O31" i="3" s="1"/>
  <c r="M55" i="3"/>
  <c r="O58" i="3"/>
  <c r="O71" i="3"/>
  <c r="K99" i="3"/>
  <c r="P137" i="3"/>
  <c r="M187" i="3"/>
  <c r="P187" i="3" s="1"/>
  <c r="L198" i="3"/>
  <c r="O198" i="3" s="1"/>
  <c r="L229" i="3"/>
  <c r="I248" i="3"/>
  <c r="K248" i="3" s="1"/>
  <c r="M264" i="3"/>
  <c r="P264" i="3" s="1"/>
  <c r="L280" i="3"/>
  <c r="O280" i="3" s="1"/>
  <c r="I297" i="3"/>
  <c r="K297" i="3" s="1"/>
  <c r="P303" i="3"/>
  <c r="K378" i="3"/>
  <c r="K381" i="3"/>
  <c r="M392" i="3"/>
  <c r="P392" i="3" s="1"/>
  <c r="M405" i="3"/>
  <c r="P405" i="3" s="1"/>
  <c r="O431" i="3"/>
  <c r="N155" i="3"/>
  <c r="L632" i="3"/>
  <c r="O632" i="3" s="1"/>
  <c r="M134" i="2"/>
  <c r="P134" i="2" s="1"/>
  <c r="L231" i="2"/>
  <c r="L36" i="2"/>
  <c r="O36" i="2" s="1"/>
  <c r="P56" i="3"/>
  <c r="P170" i="3"/>
  <c r="L228" i="3"/>
  <c r="P285" i="3"/>
  <c r="L318" i="3"/>
  <c r="O320" i="3"/>
  <c r="O333" i="3"/>
  <c r="I442" i="3"/>
  <c r="K442" i="3" s="1"/>
  <c r="L198" i="2"/>
  <c r="O198" i="2" s="1"/>
  <c r="M300" i="2"/>
  <c r="P300" i="2" s="1"/>
  <c r="K100" i="3"/>
  <c r="L138" i="3"/>
  <c r="O138" i="3" s="1"/>
  <c r="K146" i="3"/>
  <c r="K159" i="3"/>
  <c r="L167" i="3"/>
  <c r="O167" i="3" s="1"/>
  <c r="L171" i="3"/>
  <c r="O171" i="3" s="1"/>
  <c r="O282" i="3"/>
  <c r="N318" i="3"/>
  <c r="L321" i="3"/>
  <c r="O321" i="3" s="1"/>
  <c r="M330" i="3"/>
  <c r="M328" i="3" s="1"/>
  <c r="P333" i="3"/>
  <c r="M395" i="3"/>
  <c r="P395" i="3" s="1"/>
  <c r="I433" i="3"/>
  <c r="I417" i="3" s="1"/>
  <c r="O456" i="3"/>
  <c r="O479" i="3"/>
  <c r="N283" i="3"/>
  <c r="O46" i="2"/>
  <c r="M263" i="2"/>
  <c r="P263" i="2" s="1"/>
  <c r="P303" i="2"/>
  <c r="L59" i="3"/>
  <c r="O59" i="3" s="1"/>
  <c r="N69" i="3"/>
  <c r="O69" i="3" s="1"/>
  <c r="L72" i="3"/>
  <c r="O72" i="3" s="1"/>
  <c r="M90" i="3"/>
  <c r="M88" i="3" s="1"/>
  <c r="M167" i="3"/>
  <c r="P167" i="3" s="1"/>
  <c r="L36" i="3"/>
  <c r="O36" i="3" s="1"/>
  <c r="P61" i="3"/>
  <c r="M72" i="3"/>
  <c r="P72" i="3" s="1"/>
  <c r="K148" i="3"/>
  <c r="P152" i="3"/>
  <c r="I174" i="3"/>
  <c r="L249" i="3"/>
  <c r="O249" i="3" s="1"/>
  <c r="P331" i="3"/>
  <c r="J327" i="3"/>
  <c r="K327" i="3" s="1"/>
  <c r="P351" i="3"/>
  <c r="K673" i="3"/>
  <c r="J721" i="3"/>
  <c r="K669" i="3"/>
  <c r="K675" i="3"/>
  <c r="M43" i="3"/>
  <c r="P120" i="3"/>
  <c r="L125" i="3"/>
  <c r="O125" i="3" s="1"/>
  <c r="O127" i="3"/>
  <c r="P182" i="3"/>
  <c r="L304" i="3"/>
  <c r="O304" i="3" s="1"/>
  <c r="O306" i="3"/>
  <c r="M318" i="3"/>
  <c r="M317" i="3"/>
  <c r="P320" i="3"/>
  <c r="N392" i="3"/>
  <c r="N391" i="3"/>
  <c r="N389" i="3" s="1"/>
  <c r="O58" i="2"/>
  <c r="L187" i="2"/>
  <c r="O187" i="2" s="1"/>
  <c r="O280" i="2"/>
  <c r="J288" i="2"/>
  <c r="K288" i="2" s="1"/>
  <c r="K649" i="2"/>
  <c r="N9" i="3"/>
  <c r="M26" i="3"/>
  <c r="O32" i="3"/>
  <c r="L29" i="3"/>
  <c r="N26" i="3"/>
  <c r="N16" i="3" s="1"/>
  <c r="P67" i="3"/>
  <c r="K79" i="3"/>
  <c r="M134" i="3"/>
  <c r="M138" i="3"/>
  <c r="P138" i="3" s="1"/>
  <c r="O166" i="3"/>
  <c r="J537" i="3"/>
  <c r="K539" i="3"/>
  <c r="P127" i="2"/>
  <c r="M138" i="2"/>
  <c r="P138" i="2" s="1"/>
  <c r="O266" i="2"/>
  <c r="I297" i="2"/>
  <c r="K297" i="2" s="1"/>
  <c r="O690" i="2"/>
  <c r="O19" i="3"/>
  <c r="P42" i="3"/>
  <c r="K287" i="3"/>
  <c r="I276" i="3"/>
  <c r="K276" i="3" s="1"/>
  <c r="P420" i="3"/>
  <c r="M419" i="3"/>
  <c r="I434" i="3"/>
  <c r="K438" i="3"/>
  <c r="L69" i="2"/>
  <c r="N55" i="2"/>
  <c r="N53" i="2" s="1"/>
  <c r="L229" i="2"/>
  <c r="I248" i="2"/>
  <c r="K248" i="2" s="1"/>
  <c r="L230" i="2"/>
  <c r="O397" i="2"/>
  <c r="M405" i="2"/>
  <c r="P405" i="2" s="1"/>
  <c r="L547" i="2"/>
  <c r="O547" i="2" s="1"/>
  <c r="K822" i="2"/>
  <c r="K828" i="2"/>
  <c r="O25" i="3"/>
  <c r="L15" i="3"/>
  <c r="M44" i="3"/>
  <c r="M23" i="3"/>
  <c r="P49" i="3"/>
  <c r="O54" i="3"/>
  <c r="O56" i="3"/>
  <c r="L68" i="3"/>
  <c r="L121" i="3"/>
  <c r="O137" i="3"/>
  <c r="L134" i="3"/>
  <c r="L264" i="3"/>
  <c r="O266" i="3"/>
  <c r="L263" i="3"/>
  <c r="O299" i="3"/>
  <c r="N348" i="3"/>
  <c r="P348" i="3" s="1"/>
  <c r="N347" i="3"/>
  <c r="P390" i="3"/>
  <c r="L94" i="2"/>
  <c r="O94" i="2" s="1"/>
  <c r="N167" i="2"/>
  <c r="N165" i="2" s="1"/>
  <c r="L283" i="2"/>
  <c r="O283" i="2" s="1"/>
  <c r="P410" i="2"/>
  <c r="O12" i="3"/>
  <c r="N23" i="3"/>
  <c r="O46" i="3"/>
  <c r="P58" i="3"/>
  <c r="P59" i="3"/>
  <c r="P71" i="3"/>
  <c r="M68" i="3"/>
  <c r="M69" i="3"/>
  <c r="N91" i="3"/>
  <c r="P93" i="3"/>
  <c r="L152" i="3"/>
  <c r="O152" i="3" s="1"/>
  <c r="O154" i="3"/>
  <c r="M267" i="3"/>
  <c r="P267" i="3" s="1"/>
  <c r="P269" i="3"/>
  <c r="M263" i="3"/>
  <c r="L422" i="3"/>
  <c r="O422" i="3" s="1"/>
  <c r="O424" i="3"/>
  <c r="L421" i="3"/>
  <c r="M523" i="3"/>
  <c r="P523" i="3" s="1"/>
  <c r="P524" i="3"/>
  <c r="L547" i="3"/>
  <c r="O549" i="3"/>
  <c r="L546" i="3"/>
  <c r="P408" i="2"/>
  <c r="I434" i="2"/>
  <c r="I418" i="2" s="1"/>
  <c r="K418" i="2" s="1"/>
  <c r="L687" i="2"/>
  <c r="L685" i="2" s="1"/>
  <c r="O685" i="2" s="1"/>
  <c r="K823" i="2"/>
  <c r="P33" i="3"/>
  <c r="M30" i="3"/>
  <c r="P30" i="3" s="1"/>
  <c r="P46" i="3"/>
  <c r="O93" i="3"/>
  <c r="M121" i="3"/>
  <c r="P121" i="3" s="1"/>
  <c r="M122" i="3"/>
  <c r="P122" i="3" s="1"/>
  <c r="O133" i="3"/>
  <c r="L151" i="3"/>
  <c r="P154" i="3"/>
  <c r="M151" i="3"/>
  <c r="L395" i="3"/>
  <c r="O395" i="3" s="1"/>
  <c r="O397" i="3"/>
  <c r="L391" i="3"/>
  <c r="I112" i="3"/>
  <c r="K112" i="3" s="1"/>
  <c r="N264" i="3"/>
  <c r="J275" i="3"/>
  <c r="P353" i="3"/>
  <c r="K374" i="3"/>
  <c r="J433" i="3"/>
  <c r="J417" i="3" s="1"/>
  <c r="N469" i="3"/>
  <c r="N467" i="3" s="1"/>
  <c r="L555" i="3"/>
  <c r="O555" i="3" s="1"/>
  <c r="O557" i="3"/>
  <c r="K576" i="3"/>
  <c r="O660" i="3"/>
  <c r="L658" i="3"/>
  <c r="O658" i="3" s="1"/>
  <c r="L657" i="3"/>
  <c r="P157" i="3"/>
  <c r="O269" i="3"/>
  <c r="L301" i="3"/>
  <c r="O301" i="3" s="1"/>
  <c r="L300" i="3"/>
  <c r="O472" i="3"/>
  <c r="N546" i="3"/>
  <c r="N547" i="3"/>
  <c r="K244" i="3"/>
  <c r="I237" i="3"/>
  <c r="L331" i="3"/>
  <c r="O331" i="3" s="1"/>
  <c r="O353" i="3"/>
  <c r="I364" i="3"/>
  <c r="K365" i="3"/>
  <c r="M404" i="3"/>
  <c r="N544" i="3"/>
  <c r="K559" i="3"/>
  <c r="I543" i="3"/>
  <c r="K543" i="3" s="1"/>
  <c r="M9" i="3"/>
  <c r="M15" i="3"/>
  <c r="M29" i="3"/>
  <c r="I76" i="3"/>
  <c r="L90" i="3"/>
  <c r="O124" i="3"/>
  <c r="I143" i="3"/>
  <c r="P166" i="3"/>
  <c r="L183" i="3"/>
  <c r="I190" i="3"/>
  <c r="K190" i="3" s="1"/>
  <c r="M279" i="3"/>
  <c r="L348" i="3"/>
  <c r="O350" i="3"/>
  <c r="L347" i="3"/>
  <c r="K355" i="3"/>
  <c r="O407" i="3"/>
  <c r="L405" i="3"/>
  <c r="O405" i="3" s="1"/>
  <c r="L446" i="3"/>
  <c r="O449" i="3"/>
  <c r="K216" i="3"/>
  <c r="P316" i="3"/>
  <c r="K340" i="3"/>
  <c r="P350" i="3"/>
  <c r="O403" i="3"/>
  <c r="O410" i="3"/>
  <c r="L408" i="3"/>
  <c r="O408" i="3" s="1"/>
  <c r="L502" i="3"/>
  <c r="O502" i="3" s="1"/>
  <c r="O504" i="3"/>
  <c r="K385" i="3"/>
  <c r="N444" i="3"/>
  <c r="N414" i="3" s="1"/>
  <c r="N502" i="3"/>
  <c r="M544" i="3"/>
  <c r="P544" i="3" s="1"/>
  <c r="P555" i="3"/>
  <c r="K560" i="3"/>
  <c r="N504" i="3"/>
  <c r="N505" i="3"/>
  <c r="K594" i="3"/>
  <c r="N805" i="3"/>
  <c r="L469" i="3"/>
  <c r="L631" i="3"/>
  <c r="O641" i="3"/>
  <c r="N808" i="3"/>
  <c r="O791" i="3"/>
  <c r="K593" i="3"/>
  <c r="M94" i="2"/>
  <c r="P94" i="2" s="1"/>
  <c r="K100" i="2"/>
  <c r="P333" i="2"/>
  <c r="K370" i="2"/>
  <c r="I559" i="2"/>
  <c r="K669" i="2"/>
  <c r="K675" i="2"/>
  <c r="N43" i="2"/>
  <c r="M59" i="2"/>
  <c r="P59" i="2" s="1"/>
  <c r="L152" i="2"/>
  <c r="O152" i="2" s="1"/>
  <c r="L301" i="2"/>
  <c r="O301" i="2" s="1"/>
  <c r="L331" i="2"/>
  <c r="N330" i="2"/>
  <c r="N328" i="2" s="1"/>
  <c r="M404" i="2"/>
  <c r="M402" i="2" s="1"/>
  <c r="I654" i="2"/>
  <c r="K654" i="2" s="1"/>
  <c r="O318" i="2"/>
  <c r="L43" i="2"/>
  <c r="L41" i="2" s="1"/>
  <c r="L47" i="2"/>
  <c r="O47" i="2" s="1"/>
  <c r="N168" i="2"/>
  <c r="L171" i="2"/>
  <c r="O171" i="2" s="1"/>
  <c r="K193" i="2"/>
  <c r="P285" i="2"/>
  <c r="N300" i="2"/>
  <c r="N298" i="2" s="1"/>
  <c r="O470" i="2"/>
  <c r="K647" i="2"/>
  <c r="N26" i="2"/>
  <c r="N16" i="2" s="1"/>
  <c r="L155" i="2"/>
  <c r="O155" i="2" s="1"/>
  <c r="M279" i="2"/>
  <c r="M277" i="2" s="1"/>
  <c r="P282" i="2"/>
  <c r="L300" i="2"/>
  <c r="O300" i="2" s="1"/>
  <c r="L317" i="2"/>
  <c r="L315" i="2" s="1"/>
  <c r="K372" i="2"/>
  <c r="N404" i="2"/>
  <c r="N402" i="2" s="1"/>
  <c r="L33" i="2"/>
  <c r="L31" i="2" s="1"/>
  <c r="K673" i="2"/>
  <c r="M90" i="2"/>
  <c r="M88" i="2" s="1"/>
  <c r="N90" i="2"/>
  <c r="N88" i="2" s="1"/>
  <c r="K111" i="2"/>
  <c r="I174" i="2"/>
  <c r="K174" i="2" s="1"/>
  <c r="L238" i="2"/>
  <c r="O238" i="2" s="1"/>
  <c r="P320" i="2"/>
  <c r="L404" i="2"/>
  <c r="L402" i="2" s="1"/>
  <c r="J364" i="2"/>
  <c r="L304" i="2"/>
  <c r="O304" i="2" s="1"/>
  <c r="N331" i="2"/>
  <c r="L408" i="2"/>
  <c r="O408" i="2" s="1"/>
  <c r="L44" i="2"/>
  <c r="O44" i="2" s="1"/>
  <c r="N23" i="2"/>
  <c r="N21" i="2" s="1"/>
  <c r="N69" i="2"/>
  <c r="I86" i="2"/>
  <c r="K86" i="2" s="1"/>
  <c r="O124" i="2"/>
  <c r="N134" i="2"/>
  <c r="N132" i="2" s="1"/>
  <c r="I148" i="2"/>
  <c r="K148" i="2" s="1"/>
  <c r="L151" i="2"/>
  <c r="O151" i="2" s="1"/>
  <c r="N151" i="2"/>
  <c r="N149" i="2" s="1"/>
  <c r="N184" i="2"/>
  <c r="P184" i="2" s="1"/>
  <c r="I216" i="2"/>
  <c r="K216" i="2" s="1"/>
  <c r="M330" i="2"/>
  <c r="O350" i="2"/>
  <c r="O394" i="2"/>
  <c r="J433" i="2"/>
  <c r="J417" i="2" s="1"/>
  <c r="J722" i="2"/>
  <c r="M56" i="2"/>
  <c r="P58" i="2"/>
  <c r="L72" i="2"/>
  <c r="O72" i="2" s="1"/>
  <c r="I87" i="2"/>
  <c r="K87" i="2" s="1"/>
  <c r="L125" i="2"/>
  <c r="O125" i="2" s="1"/>
  <c r="L135" i="2"/>
  <c r="O135" i="2" s="1"/>
  <c r="L209" i="2"/>
  <c r="O209" i="2" s="1"/>
  <c r="L263" i="2"/>
  <c r="L261" i="2" s="1"/>
  <c r="L279" i="2"/>
  <c r="L277" i="2" s="1"/>
  <c r="L321" i="2"/>
  <c r="O321" i="2" s="1"/>
  <c r="J327" i="2"/>
  <c r="K327" i="2" s="1"/>
  <c r="K359" i="2"/>
  <c r="K381" i="2"/>
  <c r="L391" i="2"/>
  <c r="L395" i="2"/>
  <c r="O395" i="2" s="1"/>
  <c r="O424" i="2"/>
  <c r="L469" i="2"/>
  <c r="O469" i="2" s="1"/>
  <c r="K800" i="2"/>
  <c r="K821" i="2"/>
  <c r="K824" i="2"/>
  <c r="K827" i="2"/>
  <c r="L134" i="2"/>
  <c r="O134" i="2" s="1"/>
  <c r="P157" i="2"/>
  <c r="O269" i="2"/>
  <c r="O306" i="2"/>
  <c r="J721" i="2"/>
  <c r="O348" i="2"/>
  <c r="L68" i="2"/>
  <c r="L121" i="2"/>
  <c r="O121" i="2" s="1"/>
  <c r="N47" i="2"/>
  <c r="I112" i="2"/>
  <c r="K112" i="2" s="1"/>
  <c r="L168" i="2"/>
  <c r="O168" i="2" s="1"/>
  <c r="O186" i="2"/>
  <c r="I208" i="2"/>
  <c r="K208" i="2" s="1"/>
  <c r="I314" i="2"/>
  <c r="K314" i="2" s="1"/>
  <c r="K362" i="2"/>
  <c r="K374" i="2"/>
  <c r="K466" i="2"/>
  <c r="K628" i="2"/>
  <c r="M318" i="2"/>
  <c r="P318" i="2" s="1"/>
  <c r="L90" i="2"/>
  <c r="L88" i="2" s="1"/>
  <c r="L55" i="2"/>
  <c r="L91" i="2"/>
  <c r="O91" i="2" s="1"/>
  <c r="L26" i="2"/>
  <c r="L24" i="2" s="1"/>
  <c r="M168" i="2"/>
  <c r="P168" i="2" s="1"/>
  <c r="L184" i="2"/>
  <c r="L217" i="2"/>
  <c r="O217" i="2" s="1"/>
  <c r="P266" i="2"/>
  <c r="P280" i="2"/>
  <c r="K360" i="2"/>
  <c r="K369" i="2"/>
  <c r="K379" i="2"/>
  <c r="O472" i="2"/>
  <c r="K651" i="2"/>
  <c r="P19" i="2"/>
  <c r="M69" i="2"/>
  <c r="P71" i="2"/>
  <c r="K244" i="2"/>
  <c r="I237" i="2"/>
  <c r="I233" i="2"/>
  <c r="K233" i="2" s="1"/>
  <c r="N28" i="2"/>
  <c r="N30" i="2"/>
  <c r="N31" i="2"/>
  <c r="M47" i="2"/>
  <c r="P47" i="2" s="1"/>
  <c r="P49" i="2"/>
  <c r="M26" i="2"/>
  <c r="M24" i="2" s="1"/>
  <c r="M183" i="2"/>
  <c r="P299" i="2"/>
  <c r="P32" i="2"/>
  <c r="M29" i="2"/>
  <c r="M31" i="2"/>
  <c r="P31" i="2" s="1"/>
  <c r="M72" i="2"/>
  <c r="P72" i="2" s="1"/>
  <c r="P74" i="2"/>
  <c r="M122" i="2"/>
  <c r="P122" i="2" s="1"/>
  <c r="P124" i="2"/>
  <c r="M121" i="2"/>
  <c r="P262" i="2"/>
  <c r="K79" i="2"/>
  <c r="I77" i="2"/>
  <c r="J143" i="2"/>
  <c r="J131" i="2" s="1"/>
  <c r="I143" i="2"/>
  <c r="K145" i="2"/>
  <c r="O42" i="2"/>
  <c r="M68" i="2"/>
  <c r="I76" i="2"/>
  <c r="M167" i="2"/>
  <c r="P167" i="2" s="1"/>
  <c r="N317" i="2"/>
  <c r="N315" i="2" s="1"/>
  <c r="O336" i="2"/>
  <c r="L330" i="2"/>
  <c r="P12" i="2"/>
  <c r="N19" i="2"/>
  <c r="N12" i="2"/>
  <c r="P25" i="2"/>
  <c r="M15" i="2"/>
  <c r="M44" i="2"/>
  <c r="P44" i="2" s="1"/>
  <c r="M23" i="2"/>
  <c r="P46" i="2"/>
  <c r="O67" i="2"/>
  <c r="N125" i="2"/>
  <c r="N121" i="2"/>
  <c r="N119" i="2" s="1"/>
  <c r="K287" i="2"/>
  <c r="I276" i="2"/>
  <c r="K276" i="2" s="1"/>
  <c r="O316" i="2"/>
  <c r="O420" i="2"/>
  <c r="L12" i="2"/>
  <c r="O15" i="2"/>
  <c r="L19" i="2"/>
  <c r="O22" i="2"/>
  <c r="O29" i="2"/>
  <c r="O35" i="2"/>
  <c r="P54" i="2"/>
  <c r="L56" i="2"/>
  <c r="L59" i="2"/>
  <c r="O59" i="2" s="1"/>
  <c r="N155" i="2"/>
  <c r="O320" i="2"/>
  <c r="I364" i="2"/>
  <c r="O390" i="2"/>
  <c r="O403" i="2"/>
  <c r="P419" i="2"/>
  <c r="P739" i="2"/>
  <c r="M737" i="2"/>
  <c r="P737" i="2" s="1"/>
  <c r="P346" i="2"/>
  <c r="P353" i="2"/>
  <c r="M351" i="2"/>
  <c r="P351" i="2" s="1"/>
  <c r="M347" i="2"/>
  <c r="L429" i="2"/>
  <c r="O429" i="2" s="1"/>
  <c r="O431" i="2"/>
  <c r="L421" i="2"/>
  <c r="O421" i="2" s="1"/>
  <c r="O660" i="2"/>
  <c r="L658" i="2"/>
  <c r="O658" i="2" s="1"/>
  <c r="L657" i="2"/>
  <c r="O657" i="2" s="1"/>
  <c r="L23" i="2"/>
  <c r="N56" i="2"/>
  <c r="K80" i="2"/>
  <c r="M135" i="2"/>
  <c r="P135" i="2" s="1"/>
  <c r="K146" i="2"/>
  <c r="M151" i="2"/>
  <c r="P186" i="2"/>
  <c r="K204" i="2"/>
  <c r="L228" i="2"/>
  <c r="L249" i="2"/>
  <c r="N264" i="2"/>
  <c r="O264" i="2" s="1"/>
  <c r="N301" i="2"/>
  <c r="N347" i="2"/>
  <c r="O353" i="2"/>
  <c r="K460" i="2"/>
  <c r="I442" i="2"/>
  <c r="K442" i="2" s="1"/>
  <c r="O93" i="2"/>
  <c r="P137" i="2"/>
  <c r="P166" i="2"/>
  <c r="P182" i="2"/>
  <c r="O323" i="2"/>
  <c r="L526" i="2"/>
  <c r="O526" i="2" s="1"/>
  <c r="O528" i="2"/>
  <c r="L525" i="2"/>
  <c r="M629" i="2"/>
  <c r="P629" i="2" s="1"/>
  <c r="P630" i="2"/>
  <c r="P91" i="2"/>
  <c r="P93" i="2"/>
  <c r="L138" i="2"/>
  <c r="O138" i="2" s="1"/>
  <c r="P154" i="2"/>
  <c r="L167" i="2"/>
  <c r="L183" i="2"/>
  <c r="N263" i="2"/>
  <c r="P269" i="2"/>
  <c r="N279" i="2"/>
  <c r="O282" i="2"/>
  <c r="P306" i="2"/>
  <c r="M317" i="2"/>
  <c r="P321" i="2"/>
  <c r="P323" i="2"/>
  <c r="K338" i="2"/>
  <c r="I522" i="2"/>
  <c r="N629" i="2"/>
  <c r="O738" i="2"/>
  <c r="L737" i="2"/>
  <c r="O737" i="2" s="1"/>
  <c r="L789" i="2"/>
  <c r="O789" i="2" s="1"/>
  <c r="O791" i="2"/>
  <c r="O807" i="2"/>
  <c r="L805" i="2"/>
  <c r="O805" i="2" s="1"/>
  <c r="P350" i="2"/>
  <c r="M348" i="2"/>
  <c r="P348" i="2" s="1"/>
  <c r="P397" i="2"/>
  <c r="M395" i="2"/>
  <c r="P395" i="2" s="1"/>
  <c r="N419" i="2"/>
  <c r="I433" i="2"/>
  <c r="K435" i="2"/>
  <c r="M467" i="2"/>
  <c r="P467" i="2" s="1"/>
  <c r="P468" i="2"/>
  <c r="M502" i="2"/>
  <c r="P502" i="2" s="1"/>
  <c r="J537" i="2"/>
  <c r="J522" i="2" s="1"/>
  <c r="O634" i="2"/>
  <c r="N655" i="2"/>
  <c r="P772" i="2"/>
  <c r="M770" i="2"/>
  <c r="P770" i="2" s="1"/>
  <c r="K340" i="2"/>
  <c r="K365" i="2"/>
  <c r="P420" i="2"/>
  <c r="I443" i="2"/>
  <c r="K443" i="2" s="1"/>
  <c r="L454" i="2"/>
  <c r="O454" i="2" s="1"/>
  <c r="O456" i="2"/>
  <c r="L446" i="2"/>
  <c r="O557" i="2"/>
  <c r="L546" i="2"/>
  <c r="O771" i="2"/>
  <c r="L770" i="2"/>
  <c r="O770" i="2" s="1"/>
  <c r="N807" i="2"/>
  <c r="N805" i="2" s="1"/>
  <c r="N808" i="2"/>
  <c r="P394" i="2"/>
  <c r="M392" i="2"/>
  <c r="P392" i="2" s="1"/>
  <c r="O410" i="2"/>
  <c r="O503" i="2"/>
  <c r="L639" i="2"/>
  <c r="O639" i="2" s="1"/>
  <c r="O641" i="2"/>
  <c r="L631" i="2"/>
  <c r="O631" i="2" s="1"/>
  <c r="P756" i="2"/>
  <c r="M754" i="2"/>
  <c r="P754" i="2" s="1"/>
  <c r="K385" i="2"/>
  <c r="N444" i="2"/>
  <c r="I592" i="2"/>
  <c r="K592" i="2" s="1"/>
  <c r="K593" i="2"/>
  <c r="O755" i="2"/>
  <c r="L754" i="2"/>
  <c r="O754" i="2" s="1"/>
  <c r="L788" i="2"/>
  <c r="P503" i="2"/>
  <c r="O656" i="2"/>
  <c r="K674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M808" i="1"/>
  <c r="P808" i="1" s="1"/>
  <c r="L808" i="1"/>
  <c r="O808" i="1" s="1"/>
  <c r="P807" i="1"/>
  <c r="M807" i="1"/>
  <c r="L807" i="1"/>
  <c r="O807" i="1" s="1"/>
  <c r="P806" i="1"/>
  <c r="O806" i="1"/>
  <c r="N806" i="1"/>
  <c r="M806" i="1"/>
  <c r="L806" i="1"/>
  <c r="M805" i="1"/>
  <c r="P805" i="1" s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P791" i="1"/>
  <c r="L791" i="1"/>
  <c r="L788" i="1" s="1"/>
  <c r="P790" i="1"/>
  <c r="O790" i="1"/>
  <c r="P789" i="1"/>
  <c r="M789" i="1"/>
  <c r="P788" i="1"/>
  <c r="M788" i="1"/>
  <c r="O787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N773" i="1" s="1"/>
  <c r="P774" i="1"/>
  <c r="O774" i="1"/>
  <c r="P773" i="1"/>
  <c r="M773" i="1"/>
  <c r="L773" i="1"/>
  <c r="O773" i="1" s="1"/>
  <c r="P772" i="1"/>
  <c r="O772" i="1"/>
  <c r="N772" i="1"/>
  <c r="M772" i="1"/>
  <c r="L772" i="1"/>
  <c r="P771" i="1"/>
  <c r="O771" i="1"/>
  <c r="N771" i="1"/>
  <c r="M771" i="1"/>
  <c r="L771" i="1"/>
  <c r="O770" i="1"/>
  <c r="N770" i="1"/>
  <c r="M770" i="1"/>
  <c r="P770" i="1" s="1"/>
  <c r="L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N757" i="1" s="1"/>
  <c r="P758" i="1"/>
  <c r="O758" i="1"/>
  <c r="P757" i="1"/>
  <c r="O757" i="1"/>
  <c r="M757" i="1"/>
  <c r="L757" i="1"/>
  <c r="P756" i="1"/>
  <c r="O756" i="1"/>
  <c r="N756" i="1"/>
  <c r="M756" i="1"/>
  <c r="L756" i="1"/>
  <c r="O755" i="1"/>
  <c r="N755" i="1"/>
  <c r="N754" i="1" s="1"/>
  <c r="M755" i="1"/>
  <c r="P755" i="1" s="1"/>
  <c r="L755" i="1"/>
  <c r="O754" i="1"/>
  <c r="L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N740" i="1" s="1"/>
  <c r="P741" i="1"/>
  <c r="O741" i="1"/>
  <c r="P740" i="1"/>
  <c r="M740" i="1"/>
  <c r="L740" i="1"/>
  <c r="O740" i="1" s="1"/>
  <c r="P739" i="1"/>
  <c r="O739" i="1"/>
  <c r="N739" i="1"/>
  <c r="M739" i="1"/>
  <c r="L739" i="1"/>
  <c r="O738" i="1"/>
  <c r="N738" i="1"/>
  <c r="N737" i="1" s="1"/>
  <c r="M738" i="1"/>
  <c r="P738" i="1" s="1"/>
  <c r="L738" i="1"/>
  <c r="M737" i="1"/>
  <c r="P737" i="1" s="1"/>
  <c r="L737" i="1"/>
  <c r="O737" i="1" s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P690" i="1"/>
  <c r="L690" i="1"/>
  <c r="P688" i="1"/>
  <c r="M688" i="1"/>
  <c r="P687" i="1"/>
  <c r="M687" i="1"/>
  <c r="O686" i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P660" i="1"/>
  <c r="L660" i="1"/>
  <c r="L658" i="1" s="1"/>
  <c r="P659" i="1"/>
  <c r="O659" i="1"/>
  <c r="P658" i="1"/>
  <c r="M658" i="1"/>
  <c r="M657" i="1"/>
  <c r="P657" i="1" s="1"/>
  <c r="N656" i="1"/>
  <c r="M656" i="1"/>
  <c r="P656" i="1" s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P631" i="1"/>
  <c r="M631" i="1"/>
  <c r="P630" i="1"/>
  <c r="O630" i="1"/>
  <c r="N630" i="1"/>
  <c r="M630" i="1"/>
  <c r="L630" i="1"/>
  <c r="P629" i="1"/>
  <c r="M629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N554" i="1"/>
  <c r="N553" i="1"/>
  <c r="N552" i="1"/>
  <c r="N551" i="1"/>
  <c r="N550" i="1"/>
  <c r="P549" i="1"/>
  <c r="L549" i="1"/>
  <c r="P548" i="1"/>
  <c r="O548" i="1"/>
  <c r="M547" i="1"/>
  <c r="P547" i="1" s="1"/>
  <c r="M546" i="1"/>
  <c r="P546" i="1" s="1"/>
  <c r="M545" i="1"/>
  <c r="L545" i="1"/>
  <c r="O545" i="1" s="1"/>
  <c r="J542" i="1"/>
  <c r="I542" i="1"/>
  <c r="J541" i="1"/>
  <c r="I541" i="1"/>
  <c r="J540" i="1"/>
  <c r="I540" i="1"/>
  <c r="J539" i="1"/>
  <c r="I539" i="1"/>
  <c r="J538" i="1"/>
  <c r="I538" i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P528" i="1"/>
  <c r="L528" i="1"/>
  <c r="L526" i="1" s="1"/>
  <c r="P527" i="1"/>
  <c r="O527" i="1"/>
  <c r="P526" i="1"/>
  <c r="M526" i="1"/>
  <c r="M525" i="1"/>
  <c r="P525" i="1" s="1"/>
  <c r="N524" i="1"/>
  <c r="M524" i="1"/>
  <c r="P524" i="1" s="1"/>
  <c r="L524" i="1"/>
  <c r="O524" i="1" s="1"/>
  <c r="M523" i="1"/>
  <c r="P523" i="1" s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4" i="1" s="1"/>
  <c r="N502" i="1" s="1"/>
  <c r="P506" i="1"/>
  <c r="O506" i="1"/>
  <c r="M505" i="1"/>
  <c r="P505" i="1" s="1"/>
  <c r="L505" i="1"/>
  <c r="O505" i="1" s="1"/>
  <c r="M504" i="1"/>
  <c r="L504" i="1"/>
  <c r="O504" i="1" s="1"/>
  <c r="P503" i="1"/>
  <c r="N503" i="1"/>
  <c r="M503" i="1"/>
  <c r="L503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P470" i="1"/>
  <c r="M470" i="1"/>
  <c r="P469" i="1"/>
  <c r="M469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P449" i="1"/>
  <c r="L449" i="1"/>
  <c r="L447" i="1" s="1"/>
  <c r="P448" i="1"/>
  <c r="O448" i="1"/>
  <c r="M447" i="1"/>
  <c r="P447" i="1" s="1"/>
  <c r="M446" i="1"/>
  <c r="P446" i="1" s="1"/>
  <c r="P445" i="1"/>
  <c r="N445" i="1"/>
  <c r="M445" i="1"/>
  <c r="M444" i="1" s="1"/>
  <c r="P444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P424" i="1"/>
  <c r="L424" i="1"/>
  <c r="L422" i="1" s="1"/>
  <c r="P423" i="1"/>
  <c r="O423" i="1"/>
  <c r="P422" i="1"/>
  <c r="M422" i="1"/>
  <c r="P421" i="1"/>
  <c r="M421" i="1"/>
  <c r="O420" i="1"/>
  <c r="N420" i="1"/>
  <c r="M420" i="1"/>
  <c r="P420" i="1" s="1"/>
  <c r="L420" i="1"/>
  <c r="M419" i="1"/>
  <c r="J413" i="1"/>
  <c r="I413" i="1"/>
  <c r="K413" i="1" s="1"/>
  <c r="J412" i="1"/>
  <c r="J401" i="1" s="1"/>
  <c r="I412" i="1"/>
  <c r="I401" i="1" s="1"/>
  <c r="N410" i="1"/>
  <c r="N408" i="1" s="1"/>
  <c r="M410" i="1"/>
  <c r="L410" i="1"/>
  <c r="P409" i="1"/>
  <c r="O409" i="1"/>
  <c r="N407" i="1"/>
  <c r="N405" i="1" s="1"/>
  <c r="M407" i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M395" i="1" s="1"/>
  <c r="L397" i="1"/>
  <c r="P396" i="1"/>
  <c r="O396" i="1"/>
  <c r="N394" i="1"/>
  <c r="M394" i="1"/>
  <c r="P394" i="1" s="1"/>
  <c r="L394" i="1"/>
  <c r="P393" i="1"/>
  <c r="O393" i="1"/>
  <c r="P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L348" i="1" s="1"/>
  <c r="P349" i="1"/>
  <c r="O349" i="1"/>
  <c r="N346" i="1"/>
  <c r="M346" i="1"/>
  <c r="P346" i="1" s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O336" i="1" s="1"/>
  <c r="P335" i="1"/>
  <c r="O335" i="1"/>
  <c r="N333" i="1"/>
  <c r="N331" i="1" s="1"/>
  <c r="M333" i="1"/>
  <c r="L333" i="1"/>
  <c r="L331" i="1" s="1"/>
  <c r="P332" i="1"/>
  <c r="O332" i="1"/>
  <c r="N329" i="1"/>
  <c r="M329" i="1"/>
  <c r="P329" i="1" s="1"/>
  <c r="L329" i="1"/>
  <c r="I327" i="1"/>
  <c r="J325" i="1"/>
  <c r="I325" i="1"/>
  <c r="I314" i="1" s="1"/>
  <c r="N323" i="1"/>
  <c r="N321" i="1" s="1"/>
  <c r="M323" i="1"/>
  <c r="L323" i="1"/>
  <c r="P322" i="1"/>
  <c r="O322" i="1"/>
  <c r="N320" i="1"/>
  <c r="M320" i="1"/>
  <c r="M318" i="1" s="1"/>
  <c r="L320" i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L306" i="1"/>
  <c r="O306" i="1" s="1"/>
  <c r="P305" i="1"/>
  <c r="O305" i="1"/>
  <c r="N303" i="1"/>
  <c r="N301" i="1" s="1"/>
  <c r="M303" i="1"/>
  <c r="L303" i="1"/>
  <c r="P302" i="1"/>
  <c r="O302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N285" i="1"/>
  <c r="N283" i="1" s="1"/>
  <c r="M285" i="1"/>
  <c r="L285" i="1"/>
  <c r="O285" i="1" s="1"/>
  <c r="P284" i="1"/>
  <c r="O284" i="1"/>
  <c r="N282" i="1"/>
  <c r="N280" i="1" s="1"/>
  <c r="M282" i="1"/>
  <c r="M280" i="1" s="1"/>
  <c r="L282" i="1"/>
  <c r="P281" i="1"/>
  <c r="O281" i="1"/>
  <c r="N278" i="1"/>
  <c r="M278" i="1"/>
  <c r="L278" i="1"/>
  <c r="O278" i="1" s="1"/>
  <c r="J271" i="1"/>
  <c r="J260" i="1" s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L266" i="1"/>
  <c r="L264" i="1" s="1"/>
  <c r="P265" i="1"/>
  <c r="O265" i="1"/>
  <c r="N262" i="1"/>
  <c r="M262" i="1"/>
  <c r="L262" i="1"/>
  <c r="O262" i="1" s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N184" i="1" s="1"/>
  <c r="M186" i="1"/>
  <c r="L186" i="1"/>
  <c r="P185" i="1"/>
  <c r="O185" i="1"/>
  <c r="O182" i="1"/>
  <c r="N182" i="1"/>
  <c r="M182" i="1"/>
  <c r="P182" i="1" s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L173" i="1"/>
  <c r="O173" i="1" s="1"/>
  <c r="P172" i="1"/>
  <c r="O172" i="1"/>
  <c r="N170" i="1"/>
  <c r="M170" i="1"/>
  <c r="M168" i="1" s="1"/>
  <c r="L170" i="1"/>
  <c r="L168" i="1" s="1"/>
  <c r="P169" i="1"/>
  <c r="O169" i="1"/>
  <c r="O166" i="1"/>
  <c r="N166" i="1"/>
  <c r="M166" i="1"/>
  <c r="P166" i="1" s="1"/>
  <c r="L166" i="1"/>
  <c r="J159" i="1"/>
  <c r="J148" i="1" s="1"/>
  <c r="I159" i="1"/>
  <c r="I148" i="1" s="1"/>
  <c r="N157" i="1"/>
  <c r="N155" i="1" s="1"/>
  <c r="M157" i="1"/>
  <c r="P157" i="1" s="1"/>
  <c r="L157" i="1"/>
  <c r="O157" i="1" s="1"/>
  <c r="P156" i="1"/>
  <c r="O156" i="1"/>
  <c r="N154" i="1"/>
  <c r="M154" i="1"/>
  <c r="L154" i="1"/>
  <c r="P153" i="1"/>
  <c r="O153" i="1"/>
  <c r="P150" i="1"/>
  <c r="N150" i="1"/>
  <c r="M150" i="1"/>
  <c r="L150" i="1"/>
  <c r="J146" i="1"/>
  <c r="J130" i="1" s="1"/>
  <c r="I146" i="1"/>
  <c r="J145" i="1"/>
  <c r="I145" i="1"/>
  <c r="I143" i="1" s="1"/>
  <c r="J144" i="1"/>
  <c r="I144" i="1"/>
  <c r="J142" i="1"/>
  <c r="N140" i="1"/>
  <c r="N138" i="1" s="1"/>
  <c r="M140" i="1"/>
  <c r="L140" i="1"/>
  <c r="P139" i="1"/>
  <c r="O139" i="1"/>
  <c r="N137" i="1"/>
  <c r="N135" i="1" s="1"/>
  <c r="M137" i="1"/>
  <c r="L137" i="1"/>
  <c r="P136" i="1"/>
  <c r="O136" i="1"/>
  <c r="N133" i="1"/>
  <c r="M133" i="1"/>
  <c r="L133" i="1"/>
  <c r="O133" i="1" s="1"/>
  <c r="N127" i="1"/>
  <c r="N125" i="1" s="1"/>
  <c r="M127" i="1"/>
  <c r="M125" i="1" s="1"/>
  <c r="L127" i="1"/>
  <c r="L125" i="1" s="1"/>
  <c r="P126" i="1"/>
  <c r="O126" i="1"/>
  <c r="N124" i="1"/>
  <c r="N122" i="1" s="1"/>
  <c r="M124" i="1"/>
  <c r="P124" i="1" s="1"/>
  <c r="L124" i="1"/>
  <c r="L122" i="1" s="1"/>
  <c r="O122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I102" i="1"/>
  <c r="I100" i="1"/>
  <c r="I99" i="1"/>
  <c r="I87" i="1" s="1"/>
  <c r="I98" i="1"/>
  <c r="N96" i="1"/>
  <c r="N94" i="1" s="1"/>
  <c r="M96" i="1"/>
  <c r="P96" i="1" s="1"/>
  <c r="L96" i="1"/>
  <c r="O96" i="1" s="1"/>
  <c r="P95" i="1"/>
  <c r="O95" i="1"/>
  <c r="N93" i="1"/>
  <c r="N91" i="1" s="1"/>
  <c r="M93" i="1"/>
  <c r="M91" i="1" s="1"/>
  <c r="L93" i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M69" i="1" s="1"/>
  <c r="L71" i="1"/>
  <c r="L69" i="1" s="1"/>
  <c r="P70" i="1"/>
  <c r="O70" i="1"/>
  <c r="O67" i="1"/>
  <c r="N67" i="1"/>
  <c r="M67" i="1"/>
  <c r="P67" i="1" s="1"/>
  <c r="L67" i="1"/>
  <c r="N61" i="1"/>
  <c r="N59" i="1" s="1"/>
  <c r="M61" i="1"/>
  <c r="L61" i="1"/>
  <c r="P60" i="1"/>
  <c r="O60" i="1"/>
  <c r="N58" i="1"/>
  <c r="M58" i="1"/>
  <c r="L58" i="1"/>
  <c r="P57" i="1"/>
  <c r="O57" i="1"/>
  <c r="N54" i="1"/>
  <c r="M54" i="1"/>
  <c r="L54" i="1"/>
  <c r="O54" i="1" s="1"/>
  <c r="N49" i="1"/>
  <c r="N47" i="1" s="1"/>
  <c r="M49" i="1"/>
  <c r="P49" i="1" s="1"/>
  <c r="L49" i="1"/>
  <c r="L47" i="1" s="1"/>
  <c r="O47" i="1" s="1"/>
  <c r="P48" i="1"/>
  <c r="O48" i="1"/>
  <c r="N46" i="1"/>
  <c r="N44" i="1" s="1"/>
  <c r="M46" i="1"/>
  <c r="M44" i="1" s="1"/>
  <c r="L46" i="1"/>
  <c r="L44" i="1" s="1"/>
  <c r="P45" i="1"/>
  <c r="O45" i="1"/>
  <c r="P42" i="1"/>
  <c r="O42" i="1"/>
  <c r="N42" i="1"/>
  <c r="M42" i="1"/>
  <c r="L42" i="1"/>
  <c r="N36" i="1"/>
  <c r="N34" i="1" s="1"/>
  <c r="M36" i="1"/>
  <c r="P36" i="1" s="1"/>
  <c r="N35" i="1"/>
  <c r="M35" i="1"/>
  <c r="M34" i="1" s="1"/>
  <c r="P34" i="1" s="1"/>
  <c r="L35" i="1"/>
  <c r="O35" i="1" s="1"/>
  <c r="P33" i="1"/>
  <c r="M33" i="1"/>
  <c r="O32" i="1"/>
  <c r="N32" i="1"/>
  <c r="N29" i="1" s="1"/>
  <c r="M32" i="1"/>
  <c r="M31" i="1" s="1"/>
  <c r="P31" i="1" s="1"/>
  <c r="L32" i="1"/>
  <c r="M30" i="1"/>
  <c r="P30" i="1" s="1"/>
  <c r="M29" i="1"/>
  <c r="M28" i="1" s="1"/>
  <c r="P28" i="1" s="1"/>
  <c r="L29" i="1"/>
  <c r="O29" i="1" s="1"/>
  <c r="P25" i="1"/>
  <c r="O25" i="1"/>
  <c r="N25" i="1"/>
  <c r="M25" i="1"/>
  <c r="L25" i="1"/>
  <c r="N22" i="1"/>
  <c r="N19" i="1" s="1"/>
  <c r="M22" i="1"/>
  <c r="P22" i="1" s="1"/>
  <c r="L22" i="1"/>
  <c r="O22" i="1" s="1"/>
  <c r="N15" i="1"/>
  <c r="M15" i="1"/>
  <c r="P15" i="1" s="1"/>
  <c r="L15" i="1"/>
  <c r="O15" i="1" s="1"/>
  <c r="O300" i="15" l="1"/>
  <c r="O469" i="14"/>
  <c r="M119" i="9"/>
  <c r="P119" i="9" s="1"/>
  <c r="M389" i="9"/>
  <c r="P389" i="9" s="1"/>
  <c r="O391" i="6"/>
  <c r="P53" i="12"/>
  <c r="K143" i="6"/>
  <c r="O88" i="12"/>
  <c r="L523" i="15"/>
  <c r="O523" i="15" s="1"/>
  <c r="P88" i="12"/>
  <c r="O404" i="11"/>
  <c r="P151" i="15"/>
  <c r="O546" i="12"/>
  <c r="O345" i="15"/>
  <c r="L685" i="15"/>
  <c r="O685" i="15" s="1"/>
  <c r="O43" i="9"/>
  <c r="P68" i="14"/>
  <c r="P280" i="15"/>
  <c r="L402" i="7"/>
  <c r="O402" i="7" s="1"/>
  <c r="P90" i="12"/>
  <c r="O331" i="14"/>
  <c r="P347" i="10"/>
  <c r="P43" i="14"/>
  <c r="O301" i="15"/>
  <c r="M277" i="7"/>
  <c r="P277" i="7" s="1"/>
  <c r="P55" i="14"/>
  <c r="O53" i="14"/>
  <c r="P347" i="13"/>
  <c r="O167" i="15"/>
  <c r="P348" i="14"/>
  <c r="P330" i="14"/>
  <c r="K364" i="15"/>
  <c r="M277" i="14"/>
  <c r="P277" i="14" s="1"/>
  <c r="K559" i="13"/>
  <c r="O184" i="13"/>
  <c r="P183" i="15"/>
  <c r="L34" i="15"/>
  <c r="O34" i="15" s="1"/>
  <c r="O134" i="15"/>
  <c r="M119" i="6"/>
  <c r="P119" i="6" s="1"/>
  <c r="L34" i="12"/>
  <c r="O34" i="12" s="1"/>
  <c r="I64" i="14"/>
  <c r="K64" i="14" s="1"/>
  <c r="O55" i="15"/>
  <c r="O183" i="13"/>
  <c r="O53" i="10"/>
  <c r="O330" i="15"/>
  <c r="P134" i="15"/>
  <c r="O183" i="15"/>
  <c r="L402" i="10"/>
  <c r="O402" i="10" s="1"/>
  <c r="P167" i="12"/>
  <c r="O90" i="12"/>
  <c r="L655" i="13"/>
  <c r="O655" i="13" s="1"/>
  <c r="I543" i="15"/>
  <c r="K543" i="15" s="1"/>
  <c r="I64" i="13"/>
  <c r="K64" i="13" s="1"/>
  <c r="M53" i="14"/>
  <c r="P53" i="14" s="1"/>
  <c r="K76" i="15"/>
  <c r="P56" i="15"/>
  <c r="O167" i="12"/>
  <c r="L389" i="15"/>
  <c r="O389" i="15" s="1"/>
  <c r="L66" i="14"/>
  <c r="O66" i="14" s="1"/>
  <c r="O151" i="15"/>
  <c r="O261" i="15"/>
  <c r="L402" i="15"/>
  <c r="O402" i="15" s="1"/>
  <c r="N165" i="15"/>
  <c r="O165" i="15" s="1"/>
  <c r="N21" i="15"/>
  <c r="O21" i="15" s="1"/>
  <c r="K537" i="15"/>
  <c r="O55" i="6"/>
  <c r="O91" i="11"/>
  <c r="N20" i="15"/>
  <c r="N18" i="15" s="1"/>
  <c r="O149" i="15"/>
  <c r="O90" i="13"/>
  <c r="P14" i="14"/>
  <c r="L629" i="15"/>
  <c r="O629" i="15" s="1"/>
  <c r="L389" i="12"/>
  <c r="O389" i="12" s="1"/>
  <c r="K364" i="13"/>
  <c r="O347" i="13"/>
  <c r="M328" i="14"/>
  <c r="P328" i="14" s="1"/>
  <c r="L315" i="14"/>
  <c r="O315" i="14" s="1"/>
  <c r="I164" i="15"/>
  <c r="K164" i="15" s="1"/>
  <c r="P301" i="15"/>
  <c r="L30" i="15"/>
  <c r="O30" i="15" s="1"/>
  <c r="O347" i="15"/>
  <c r="P181" i="12"/>
  <c r="N41" i="14"/>
  <c r="P41" i="14" s="1"/>
  <c r="P279" i="15"/>
  <c r="P132" i="15"/>
  <c r="O347" i="14"/>
  <c r="L119" i="14"/>
  <c r="O119" i="14" s="1"/>
  <c r="L149" i="14"/>
  <c r="O149" i="14" s="1"/>
  <c r="N24" i="14"/>
  <c r="O138" i="15"/>
  <c r="P318" i="15"/>
  <c r="P345" i="14"/>
  <c r="P347" i="14"/>
  <c r="O43" i="14"/>
  <c r="O181" i="14"/>
  <c r="L30" i="14"/>
  <c r="O30" i="14" s="1"/>
  <c r="P168" i="15"/>
  <c r="L655" i="15"/>
  <c r="O655" i="15" s="1"/>
  <c r="O53" i="11"/>
  <c r="O348" i="12"/>
  <c r="L389" i="13"/>
  <c r="O389" i="13" s="1"/>
  <c r="O91" i="14"/>
  <c r="O33" i="15"/>
  <c r="O263" i="15"/>
  <c r="L685" i="14"/>
  <c r="O685" i="14" s="1"/>
  <c r="P68" i="10"/>
  <c r="O24" i="14"/>
  <c r="P331" i="15"/>
  <c r="P43" i="15"/>
  <c r="O469" i="15"/>
  <c r="L467" i="15"/>
  <c r="O467" i="15" s="1"/>
  <c r="O167" i="13"/>
  <c r="M402" i="15"/>
  <c r="P402" i="15" s="1"/>
  <c r="N298" i="15"/>
  <c r="O298" i="15" s="1"/>
  <c r="K433" i="15"/>
  <c r="J417" i="15"/>
  <c r="K417" i="15" s="1"/>
  <c r="L31" i="14"/>
  <c r="O31" i="14" s="1"/>
  <c r="P183" i="13"/>
  <c r="M402" i="14"/>
  <c r="P402" i="14" s="1"/>
  <c r="O261" i="14"/>
  <c r="P184" i="15"/>
  <c r="O317" i="15"/>
  <c r="O546" i="15"/>
  <c r="L544" i="15"/>
  <c r="O544" i="15" s="1"/>
  <c r="L328" i="15"/>
  <c r="O328" i="15" s="1"/>
  <c r="O300" i="14"/>
  <c r="M149" i="15"/>
  <c r="P149" i="15" s="1"/>
  <c r="M402" i="11"/>
  <c r="P402" i="11" s="1"/>
  <c r="N165" i="13"/>
  <c r="O165" i="13" s="1"/>
  <c r="O263" i="14"/>
  <c r="M41" i="15"/>
  <c r="P41" i="15" s="1"/>
  <c r="P263" i="15"/>
  <c r="M261" i="15"/>
  <c r="P261" i="15" s="1"/>
  <c r="M149" i="14"/>
  <c r="P149" i="14" s="1"/>
  <c r="O55" i="14"/>
  <c r="N21" i="14"/>
  <c r="L277" i="14"/>
  <c r="O277" i="14" s="1"/>
  <c r="L119" i="15"/>
  <c r="O119" i="15" s="1"/>
  <c r="O121" i="15"/>
  <c r="L685" i="12"/>
  <c r="O685" i="12" s="1"/>
  <c r="L685" i="13"/>
  <c r="O685" i="13" s="1"/>
  <c r="O447" i="15"/>
  <c r="P315" i="15"/>
  <c r="O66" i="15"/>
  <c r="P121" i="15"/>
  <c r="M119" i="15"/>
  <c r="P119" i="15" s="1"/>
  <c r="O26" i="15"/>
  <c r="L16" i="15"/>
  <c r="L14" i="15" s="1"/>
  <c r="P68" i="15"/>
  <c r="M24" i="15"/>
  <c r="P26" i="15"/>
  <c r="M16" i="15"/>
  <c r="P19" i="15"/>
  <c r="L523" i="3"/>
  <c r="O523" i="3" s="1"/>
  <c r="O55" i="10"/>
  <c r="M261" i="13"/>
  <c r="P261" i="13" s="1"/>
  <c r="L88" i="13"/>
  <c r="O88" i="13" s="1"/>
  <c r="P68" i="13"/>
  <c r="P300" i="15"/>
  <c r="M298" i="15"/>
  <c r="O444" i="15"/>
  <c r="P317" i="15"/>
  <c r="N277" i="15"/>
  <c r="P277" i="15" s="1"/>
  <c r="M414" i="15"/>
  <c r="P414" i="15" s="1"/>
  <c r="P66" i="15"/>
  <c r="P69" i="15"/>
  <c r="O41" i="15"/>
  <c r="O315" i="15"/>
  <c r="M24" i="14"/>
  <c r="K248" i="15"/>
  <c r="I226" i="15"/>
  <c r="M389" i="15"/>
  <c r="P389" i="15" s="1"/>
  <c r="P391" i="15"/>
  <c r="O446" i="15"/>
  <c r="I65" i="15"/>
  <c r="K65" i="15" s="1"/>
  <c r="K77" i="15"/>
  <c r="K434" i="15"/>
  <c r="I418" i="15"/>
  <c r="K418" i="15" s="1"/>
  <c r="M345" i="15"/>
  <c r="P345" i="15" s="1"/>
  <c r="P347" i="15"/>
  <c r="O181" i="15"/>
  <c r="P167" i="15"/>
  <c r="O68" i="15"/>
  <c r="O43" i="15"/>
  <c r="N24" i="15"/>
  <c r="N16" i="15"/>
  <c r="N14" i="15" s="1"/>
  <c r="O15" i="15"/>
  <c r="P53" i="10"/>
  <c r="P43" i="13"/>
  <c r="J364" i="14"/>
  <c r="K364" i="14" s="1"/>
  <c r="N20" i="14"/>
  <c r="N18" i="14" s="1"/>
  <c r="P55" i="15"/>
  <c r="M53" i="15"/>
  <c r="P53" i="15" s="1"/>
  <c r="O23" i="15"/>
  <c r="L20" i="15"/>
  <c r="L13" i="15"/>
  <c r="L11" i="15" s="1"/>
  <c r="N88" i="15"/>
  <c r="O88" i="15" s="1"/>
  <c r="O90" i="15"/>
  <c r="P23" i="15"/>
  <c r="M20" i="15"/>
  <c r="P20" i="15" s="1"/>
  <c r="M13" i="15"/>
  <c r="L24" i="15"/>
  <c r="O279" i="15"/>
  <c r="P43" i="10"/>
  <c r="L345" i="14"/>
  <c r="O345" i="14" s="1"/>
  <c r="O280" i="15"/>
  <c r="I131" i="15"/>
  <c r="K131" i="15" s="1"/>
  <c r="K143" i="15"/>
  <c r="O421" i="15"/>
  <c r="N419" i="15"/>
  <c r="L132" i="15"/>
  <c r="O132" i="15" s="1"/>
  <c r="L53" i="15"/>
  <c r="O53" i="15" s="1"/>
  <c r="P165" i="15"/>
  <c r="M181" i="15"/>
  <c r="P181" i="15" s="1"/>
  <c r="O238" i="15"/>
  <c r="L227" i="15"/>
  <c r="M21" i="15"/>
  <c r="O12" i="15"/>
  <c r="L9" i="15"/>
  <c r="N11" i="15"/>
  <c r="L544" i="13"/>
  <c r="O544" i="13" s="1"/>
  <c r="M328" i="15"/>
  <c r="P328" i="15" s="1"/>
  <c r="P330" i="15"/>
  <c r="P91" i="15"/>
  <c r="O91" i="15"/>
  <c r="P90" i="15"/>
  <c r="O29" i="15"/>
  <c r="P12" i="15"/>
  <c r="M9" i="15"/>
  <c r="O19" i="15"/>
  <c r="L523" i="14"/>
  <c r="O523" i="14" s="1"/>
  <c r="N10" i="14"/>
  <c r="N8" i="14" s="1"/>
  <c r="O88" i="14"/>
  <c r="P16" i="14"/>
  <c r="P151" i="13"/>
  <c r="O263" i="13"/>
  <c r="O183" i="14"/>
  <c r="O261" i="13"/>
  <c r="L66" i="12"/>
  <c r="O66" i="12" s="1"/>
  <c r="L629" i="14"/>
  <c r="O629" i="14" s="1"/>
  <c r="O168" i="14"/>
  <c r="O26" i="14"/>
  <c r="O328" i="13"/>
  <c r="M119" i="14"/>
  <c r="P119" i="14" s="1"/>
  <c r="L227" i="14"/>
  <c r="P88" i="14"/>
  <c r="P26" i="14"/>
  <c r="O391" i="14"/>
  <c r="L389" i="14"/>
  <c r="O389" i="14" s="1"/>
  <c r="M261" i="14"/>
  <c r="P261" i="14" s="1"/>
  <c r="O68" i="11"/>
  <c r="K537" i="13"/>
  <c r="L444" i="13"/>
  <c r="O444" i="13" s="1"/>
  <c r="M13" i="13"/>
  <c r="M11" i="13" s="1"/>
  <c r="M132" i="14"/>
  <c r="P132" i="14" s="1"/>
  <c r="P134" i="14"/>
  <c r="N165" i="14"/>
  <c r="O167" i="14"/>
  <c r="P404" i="13"/>
  <c r="M402" i="13"/>
  <c r="P402" i="13" s="1"/>
  <c r="M181" i="14"/>
  <c r="P181" i="14" s="1"/>
  <c r="P183" i="14"/>
  <c r="O43" i="10"/>
  <c r="P317" i="14"/>
  <c r="M315" i="14"/>
  <c r="P315" i="14" s="1"/>
  <c r="O134" i="14"/>
  <c r="L132" i="14"/>
  <c r="O132" i="14" s="1"/>
  <c r="P167" i="14"/>
  <c r="P90" i="14"/>
  <c r="O263" i="12"/>
  <c r="L66" i="13"/>
  <c r="O66" i="13" s="1"/>
  <c r="O546" i="14"/>
  <c r="L544" i="14"/>
  <c r="O544" i="14" s="1"/>
  <c r="P23" i="14"/>
  <c r="M13" i="14"/>
  <c r="M21" i="14"/>
  <c r="M20" i="14"/>
  <c r="O657" i="14"/>
  <c r="L655" i="14"/>
  <c r="O655" i="14" s="1"/>
  <c r="O23" i="14"/>
  <c r="L21" i="14"/>
  <c r="L20" i="14"/>
  <c r="L13" i="14"/>
  <c r="O13" i="14" s="1"/>
  <c r="P331" i="13"/>
  <c r="O90" i="14"/>
  <c r="O36" i="14"/>
  <c r="L34" i="14"/>
  <c r="O34" i="14" s="1"/>
  <c r="P300" i="14"/>
  <c r="M298" i="14"/>
  <c r="P298" i="14" s="1"/>
  <c r="L16" i="14"/>
  <c r="P419" i="14"/>
  <c r="M414" i="14"/>
  <c r="P414" i="14" s="1"/>
  <c r="P29" i="14"/>
  <c r="M28" i="14"/>
  <c r="P28" i="14" s="1"/>
  <c r="O168" i="12"/>
  <c r="L34" i="13"/>
  <c r="O34" i="13" s="1"/>
  <c r="O44" i="12"/>
  <c r="K417" i="13"/>
  <c r="L149" i="13"/>
  <c r="O149" i="13" s="1"/>
  <c r="O788" i="14"/>
  <c r="L786" i="14"/>
  <c r="O786" i="14" s="1"/>
  <c r="I226" i="14"/>
  <c r="K248" i="14"/>
  <c r="O404" i="14"/>
  <c r="L402" i="14"/>
  <c r="O402" i="14" s="1"/>
  <c r="P43" i="7"/>
  <c r="P167" i="10"/>
  <c r="L227" i="12"/>
  <c r="K433" i="13"/>
  <c r="O446" i="14"/>
  <c r="L444" i="14"/>
  <c r="O444" i="14" s="1"/>
  <c r="I65" i="14"/>
  <c r="K65" i="14" s="1"/>
  <c r="K77" i="14"/>
  <c r="L629" i="7"/>
  <c r="O629" i="7" s="1"/>
  <c r="L389" i="11"/>
  <c r="O389" i="11" s="1"/>
  <c r="K433" i="14"/>
  <c r="I417" i="14"/>
  <c r="K417" i="14" s="1"/>
  <c r="I131" i="14"/>
  <c r="K131" i="14" s="1"/>
  <c r="K143" i="14"/>
  <c r="O470" i="14"/>
  <c r="M389" i="14"/>
  <c r="P389" i="14" s="1"/>
  <c r="P9" i="14"/>
  <c r="M277" i="12"/>
  <c r="P277" i="12" s="1"/>
  <c r="L345" i="13"/>
  <c r="O345" i="13" s="1"/>
  <c r="O300" i="13"/>
  <c r="K77" i="13"/>
  <c r="L419" i="14"/>
  <c r="O330" i="14"/>
  <c r="L328" i="14"/>
  <c r="O328" i="14" s="1"/>
  <c r="K417" i="12"/>
  <c r="P183" i="12"/>
  <c r="M345" i="13"/>
  <c r="P345" i="13" s="1"/>
  <c r="K434" i="13"/>
  <c r="O279" i="13"/>
  <c r="I418" i="14"/>
  <c r="K418" i="14" s="1"/>
  <c r="K434" i="14"/>
  <c r="O9" i="14"/>
  <c r="L523" i="10"/>
  <c r="O523" i="10" s="1"/>
  <c r="O43" i="11"/>
  <c r="M149" i="11"/>
  <c r="P149" i="11" s="1"/>
  <c r="K434" i="12"/>
  <c r="O183" i="12"/>
  <c r="O345" i="12"/>
  <c r="I226" i="13"/>
  <c r="I180" i="13" s="1"/>
  <c r="K180" i="13" s="1"/>
  <c r="L119" i="13"/>
  <c r="O119" i="13" s="1"/>
  <c r="P317" i="13"/>
  <c r="M149" i="12"/>
  <c r="P149" i="12" s="1"/>
  <c r="P91" i="12"/>
  <c r="P55" i="11"/>
  <c r="P300" i="13"/>
  <c r="L523" i="7"/>
  <c r="O523" i="7" s="1"/>
  <c r="M277" i="11"/>
  <c r="P277" i="11" s="1"/>
  <c r="L523" i="12"/>
  <c r="O523" i="12" s="1"/>
  <c r="L629" i="13"/>
  <c r="O629" i="13" s="1"/>
  <c r="L419" i="13"/>
  <c r="O419" i="13" s="1"/>
  <c r="L181" i="13"/>
  <c r="O181" i="13" s="1"/>
  <c r="N298" i="13"/>
  <c r="N16" i="13"/>
  <c r="N14" i="13" s="1"/>
  <c r="L402" i="13"/>
  <c r="O402" i="13" s="1"/>
  <c r="L31" i="13"/>
  <c r="O31" i="13" s="1"/>
  <c r="L30" i="13"/>
  <c r="L261" i="12"/>
  <c r="O261" i="12" s="1"/>
  <c r="L20" i="12"/>
  <c r="L18" i="12" s="1"/>
  <c r="O317" i="13"/>
  <c r="M277" i="13"/>
  <c r="P277" i="13" s="1"/>
  <c r="P279" i="13"/>
  <c r="O330" i="13"/>
  <c r="O167" i="10"/>
  <c r="O347" i="10"/>
  <c r="O43" i="12"/>
  <c r="O91" i="12"/>
  <c r="K174" i="12"/>
  <c r="P41" i="12"/>
  <c r="K522" i="13"/>
  <c r="O315" i="13"/>
  <c r="P181" i="13"/>
  <c r="P55" i="13"/>
  <c r="M315" i="13"/>
  <c r="P315" i="13" s="1"/>
  <c r="P134" i="11"/>
  <c r="P90" i="8"/>
  <c r="O165" i="10"/>
  <c r="M389" i="11"/>
  <c r="P389" i="11" s="1"/>
  <c r="O168" i="11"/>
  <c r="P43" i="12"/>
  <c r="P53" i="13"/>
  <c r="N41" i="13"/>
  <c r="P41" i="13" s="1"/>
  <c r="P9" i="13"/>
  <c r="K364" i="3"/>
  <c r="M414" i="13"/>
  <c r="P414" i="13" s="1"/>
  <c r="P419" i="13"/>
  <c r="O469" i="13"/>
  <c r="L467" i="13"/>
  <c r="O467" i="13" s="1"/>
  <c r="P330" i="13"/>
  <c r="M328" i="13"/>
  <c r="P328" i="13" s="1"/>
  <c r="P26" i="13"/>
  <c r="M16" i="13"/>
  <c r="M14" i="13" s="1"/>
  <c r="P391" i="13"/>
  <c r="M389" i="13"/>
  <c r="P389" i="13" s="1"/>
  <c r="O43" i="13"/>
  <c r="L41" i="13"/>
  <c r="M20" i="13"/>
  <c r="O26" i="13"/>
  <c r="L16" i="13"/>
  <c r="L24" i="13"/>
  <c r="O24" i="13" s="1"/>
  <c r="P134" i="13"/>
  <c r="N132" i="13"/>
  <c r="P132" i="13" s="1"/>
  <c r="M24" i="13"/>
  <c r="P24" i="13" s="1"/>
  <c r="O525" i="13"/>
  <c r="L523" i="13"/>
  <c r="O523" i="13" s="1"/>
  <c r="O23" i="13"/>
  <c r="L20" i="13"/>
  <c r="L18" i="13" s="1"/>
  <c r="L13" i="13"/>
  <c r="L11" i="13" s="1"/>
  <c r="O19" i="13"/>
  <c r="N21" i="13"/>
  <c r="P21" i="13" s="1"/>
  <c r="N20" i="13"/>
  <c r="N18" i="13" s="1"/>
  <c r="N13" i="13"/>
  <c r="L227" i="13"/>
  <c r="L34" i="11"/>
  <c r="O34" i="11" s="1"/>
  <c r="P167" i="13"/>
  <c r="M165" i="13"/>
  <c r="P121" i="13"/>
  <c r="M119" i="13"/>
  <c r="P119" i="13" s="1"/>
  <c r="L21" i="13"/>
  <c r="O134" i="13"/>
  <c r="N414" i="13"/>
  <c r="O12" i="13"/>
  <c r="L9" i="13"/>
  <c r="K131" i="13"/>
  <c r="P90" i="13"/>
  <c r="M88" i="13"/>
  <c r="P88" i="13" s="1"/>
  <c r="L53" i="13"/>
  <c r="O53" i="13" s="1"/>
  <c r="O55" i="13"/>
  <c r="P29" i="13"/>
  <c r="M28" i="13"/>
  <c r="P28" i="13" s="1"/>
  <c r="P15" i="13"/>
  <c r="K143" i="13"/>
  <c r="P23" i="13"/>
  <c r="L467" i="11"/>
  <c r="O467" i="11" s="1"/>
  <c r="L16" i="12"/>
  <c r="L14" i="12" s="1"/>
  <c r="P66" i="9"/>
  <c r="P68" i="9"/>
  <c r="I418" i="11"/>
  <c r="K418" i="11" s="1"/>
  <c r="M119" i="11"/>
  <c r="P119" i="11" s="1"/>
  <c r="N14" i="11"/>
  <c r="P90" i="10"/>
  <c r="L402" i="12"/>
  <c r="O402" i="12" s="1"/>
  <c r="L298" i="12"/>
  <c r="O298" i="12" s="1"/>
  <c r="L181" i="12"/>
  <c r="O181" i="12" s="1"/>
  <c r="M165" i="12"/>
  <c r="P165" i="12" s="1"/>
  <c r="O347" i="12"/>
  <c r="L30" i="12"/>
  <c r="L31" i="12"/>
  <c r="O31" i="12" s="1"/>
  <c r="O68" i="9"/>
  <c r="P68" i="12"/>
  <c r="M66" i="12"/>
  <c r="P66" i="12" s="1"/>
  <c r="M132" i="12"/>
  <c r="P132" i="12" s="1"/>
  <c r="P134" i="12"/>
  <c r="L30" i="5"/>
  <c r="O30" i="5" s="1"/>
  <c r="L31" i="5"/>
  <c r="O31" i="5" s="1"/>
  <c r="M261" i="9"/>
  <c r="P261" i="9" s="1"/>
  <c r="M261" i="10"/>
  <c r="P261" i="10" s="1"/>
  <c r="L419" i="11"/>
  <c r="O419" i="11" s="1"/>
  <c r="O23" i="12"/>
  <c r="O546" i="8"/>
  <c r="L20" i="9"/>
  <c r="L18" i="9" s="1"/>
  <c r="K559" i="10"/>
  <c r="L298" i="10"/>
  <c r="O298" i="10" s="1"/>
  <c r="O134" i="9"/>
  <c r="L685" i="11"/>
  <c r="O685" i="11" s="1"/>
  <c r="P330" i="11"/>
  <c r="L149" i="11"/>
  <c r="O149" i="11" s="1"/>
  <c r="O33" i="11"/>
  <c r="L13" i="12"/>
  <c r="O13" i="12" s="1"/>
  <c r="K76" i="12"/>
  <c r="N21" i="12"/>
  <c r="P21" i="12" s="1"/>
  <c r="N41" i="11"/>
  <c r="O41" i="11" s="1"/>
  <c r="P317" i="12"/>
  <c r="M315" i="12"/>
  <c r="P315" i="12" s="1"/>
  <c r="L315" i="5"/>
  <c r="O315" i="5" s="1"/>
  <c r="P134" i="9"/>
  <c r="O328" i="11"/>
  <c r="P55" i="12"/>
  <c r="O544" i="8"/>
  <c r="M298" i="10"/>
  <c r="P298" i="10" s="1"/>
  <c r="L66" i="10"/>
  <c r="O66" i="10" s="1"/>
  <c r="M277" i="10"/>
  <c r="P277" i="10" s="1"/>
  <c r="K364" i="10"/>
  <c r="L467" i="8"/>
  <c r="O467" i="8" s="1"/>
  <c r="O330" i="11"/>
  <c r="L119" i="11"/>
  <c r="O119" i="11" s="1"/>
  <c r="N24" i="11"/>
  <c r="O24" i="11" s="1"/>
  <c r="M298" i="12"/>
  <c r="P298" i="12" s="1"/>
  <c r="K364" i="12"/>
  <c r="O121" i="12"/>
  <c r="L119" i="12"/>
  <c r="O119" i="12" s="1"/>
  <c r="O53" i="12"/>
  <c r="L523" i="6"/>
  <c r="O523" i="6" s="1"/>
  <c r="O23" i="10"/>
  <c r="L419" i="12"/>
  <c r="O419" i="12" s="1"/>
  <c r="K433" i="12"/>
  <c r="L21" i="12"/>
  <c r="O55" i="12"/>
  <c r="O657" i="12"/>
  <c r="L655" i="12"/>
  <c r="O655" i="12" s="1"/>
  <c r="N88" i="10"/>
  <c r="P88" i="10" s="1"/>
  <c r="O55" i="11"/>
  <c r="L30" i="11"/>
  <c r="O30" i="11" s="1"/>
  <c r="M402" i="12"/>
  <c r="P402" i="12" s="1"/>
  <c r="K237" i="12"/>
  <c r="I226" i="12"/>
  <c r="L41" i="12"/>
  <c r="P263" i="12"/>
  <c r="M261" i="12"/>
  <c r="P261" i="12" s="1"/>
  <c r="O330" i="12"/>
  <c r="N328" i="12"/>
  <c r="N37" i="12" s="1"/>
  <c r="K143" i="12"/>
  <c r="I131" i="12"/>
  <c r="K131" i="12" s="1"/>
  <c r="O19" i="12"/>
  <c r="I65" i="12"/>
  <c r="K65" i="12" s="1"/>
  <c r="K77" i="12"/>
  <c r="O446" i="12"/>
  <c r="L444" i="12"/>
  <c r="O444" i="12" s="1"/>
  <c r="M16" i="12"/>
  <c r="M14" i="12" s="1"/>
  <c r="P26" i="12"/>
  <c r="M414" i="12"/>
  <c r="P414" i="12" s="1"/>
  <c r="L165" i="12"/>
  <c r="O165" i="12" s="1"/>
  <c r="O12" i="12"/>
  <c r="L9" i="12"/>
  <c r="O469" i="12"/>
  <c r="N467" i="12"/>
  <c r="O631" i="12"/>
  <c r="L629" i="12"/>
  <c r="O629" i="12" s="1"/>
  <c r="O788" i="12"/>
  <c r="L786" i="12"/>
  <c r="O786" i="12" s="1"/>
  <c r="P121" i="12"/>
  <c r="M119" i="12"/>
  <c r="L402" i="8"/>
  <c r="O402" i="8" s="1"/>
  <c r="L31" i="9"/>
  <c r="O31" i="9" s="1"/>
  <c r="L119" i="10"/>
  <c r="O119" i="10" s="1"/>
  <c r="O544" i="12"/>
  <c r="M345" i="12"/>
  <c r="P345" i="12" s="1"/>
  <c r="P347" i="12"/>
  <c r="L315" i="12"/>
  <c r="O315" i="12" s="1"/>
  <c r="L149" i="12"/>
  <c r="O149" i="12" s="1"/>
  <c r="P23" i="12"/>
  <c r="M20" i="12"/>
  <c r="M13" i="12"/>
  <c r="P29" i="12"/>
  <c r="M28" i="12"/>
  <c r="P28" i="12" s="1"/>
  <c r="P330" i="12"/>
  <c r="L132" i="12"/>
  <c r="O132" i="12" s="1"/>
  <c r="P15" i="12"/>
  <c r="O15" i="12"/>
  <c r="M24" i="12"/>
  <c r="P24" i="12" s="1"/>
  <c r="O24" i="12"/>
  <c r="M389" i="12"/>
  <c r="P389" i="12" s="1"/>
  <c r="P391" i="12"/>
  <c r="O279" i="12"/>
  <c r="L277" i="12"/>
  <c r="O277" i="12" s="1"/>
  <c r="P9" i="12"/>
  <c r="N16" i="12"/>
  <c r="N20" i="12"/>
  <c r="N18" i="12" s="1"/>
  <c r="O26" i="12"/>
  <c r="L419" i="8"/>
  <c r="O419" i="8" s="1"/>
  <c r="L132" i="9"/>
  <c r="O132" i="9" s="1"/>
  <c r="P348" i="11"/>
  <c r="O183" i="11"/>
  <c r="K417" i="11"/>
  <c r="L315" i="8"/>
  <c r="O315" i="8" s="1"/>
  <c r="O263" i="11"/>
  <c r="O687" i="7"/>
  <c r="L315" i="10"/>
  <c r="O315" i="10" s="1"/>
  <c r="M315" i="11"/>
  <c r="P315" i="11" s="1"/>
  <c r="L298" i="11"/>
  <c r="O298" i="11" s="1"/>
  <c r="O279" i="11"/>
  <c r="L277" i="11"/>
  <c r="O277" i="11" s="1"/>
  <c r="L119" i="9"/>
  <c r="O119" i="9" s="1"/>
  <c r="O165" i="9"/>
  <c r="P135" i="3"/>
  <c r="P331" i="7"/>
  <c r="M277" i="9"/>
  <c r="P277" i="9" s="1"/>
  <c r="K364" i="9"/>
  <c r="L149" i="10"/>
  <c r="O149" i="10" s="1"/>
  <c r="O263" i="10"/>
  <c r="L20" i="10"/>
  <c r="L18" i="10" s="1"/>
  <c r="P121" i="10"/>
  <c r="K433" i="11"/>
  <c r="O347" i="11"/>
  <c r="I164" i="11"/>
  <c r="K164" i="11" s="1"/>
  <c r="K174" i="11"/>
  <c r="M16" i="11"/>
  <c r="P26" i="11"/>
  <c r="P300" i="11"/>
  <c r="M298" i="11"/>
  <c r="P298" i="11" s="1"/>
  <c r="P298" i="3"/>
  <c r="M149" i="7"/>
  <c r="P149" i="7" s="1"/>
  <c r="P348" i="8"/>
  <c r="I65" i="8"/>
  <c r="K65" i="8" s="1"/>
  <c r="M389" i="8"/>
  <c r="P389" i="8" s="1"/>
  <c r="L30" i="9"/>
  <c r="O30" i="9" s="1"/>
  <c r="P135" i="9"/>
  <c r="N24" i="10"/>
  <c r="P24" i="10" s="1"/>
  <c r="L389" i="10"/>
  <c r="O389" i="10" s="1"/>
  <c r="P151" i="10"/>
  <c r="L261" i="11"/>
  <c r="O261" i="11" s="1"/>
  <c r="P347" i="11"/>
  <c r="N345" i="11"/>
  <c r="P345" i="11" s="1"/>
  <c r="O330" i="10"/>
  <c r="L655" i="11"/>
  <c r="O655" i="11" s="1"/>
  <c r="O657" i="11"/>
  <c r="L34" i="4"/>
  <c r="O34" i="4" s="1"/>
  <c r="P330" i="5"/>
  <c r="O687" i="8"/>
  <c r="O183" i="8"/>
  <c r="I64" i="9"/>
  <c r="K64" i="9" s="1"/>
  <c r="K374" i="10"/>
  <c r="O26" i="10"/>
  <c r="P55" i="10"/>
  <c r="P43" i="11"/>
  <c r="K364" i="4"/>
  <c r="M315" i="10"/>
  <c r="P315" i="10" s="1"/>
  <c r="P91" i="11"/>
  <c r="K417" i="9"/>
  <c r="M389" i="10"/>
  <c r="P389" i="10" s="1"/>
  <c r="N328" i="10"/>
  <c r="O328" i="10" s="1"/>
  <c r="O525" i="11"/>
  <c r="L523" i="11"/>
  <c r="O523" i="11" s="1"/>
  <c r="O317" i="11"/>
  <c r="L315" i="11"/>
  <c r="O315" i="11" s="1"/>
  <c r="K237" i="11"/>
  <c r="I226" i="11"/>
  <c r="O631" i="11"/>
  <c r="M328" i="11"/>
  <c r="P328" i="11" s="1"/>
  <c r="N9" i="11"/>
  <c r="P183" i="11"/>
  <c r="K76" i="11"/>
  <c r="I64" i="11"/>
  <c r="K64" i="11" s="1"/>
  <c r="L34" i="9"/>
  <c r="O34" i="9" s="1"/>
  <c r="O687" i="10"/>
  <c r="O629" i="11"/>
  <c r="P184" i="11"/>
  <c r="O184" i="11"/>
  <c r="N414" i="11"/>
  <c r="O446" i="11"/>
  <c r="L444" i="11"/>
  <c r="O444" i="11" s="1"/>
  <c r="P263" i="11"/>
  <c r="M261" i="11"/>
  <c r="P261" i="11" s="1"/>
  <c r="I65" i="11"/>
  <c r="K65" i="11" s="1"/>
  <c r="K77" i="11"/>
  <c r="M20" i="11"/>
  <c r="M13" i="11"/>
  <c r="P23" i="11"/>
  <c r="M21" i="11"/>
  <c r="N20" i="11"/>
  <c r="N18" i="11" s="1"/>
  <c r="N13" i="11"/>
  <c r="N10" i="11" s="1"/>
  <c r="N21" i="11"/>
  <c r="O21" i="11" s="1"/>
  <c r="L16" i="9"/>
  <c r="L14" i="9" s="1"/>
  <c r="O546" i="11"/>
  <c r="L544" i="11"/>
  <c r="O544" i="11" s="1"/>
  <c r="O167" i="11"/>
  <c r="N165" i="11"/>
  <c r="O165" i="11" s="1"/>
  <c r="L132" i="11"/>
  <c r="O132" i="11" s="1"/>
  <c r="O29" i="11"/>
  <c r="P68" i="11"/>
  <c r="M66" i="11"/>
  <c r="P66" i="11" s="1"/>
  <c r="O15" i="11"/>
  <c r="P90" i="11"/>
  <c r="M88" i="11"/>
  <c r="N181" i="11"/>
  <c r="O181" i="11" s="1"/>
  <c r="P330" i="10"/>
  <c r="P29" i="11"/>
  <c r="M28" i="11"/>
  <c r="P28" i="11" s="1"/>
  <c r="O90" i="11"/>
  <c r="N88" i="11"/>
  <c r="O88" i="11" s="1"/>
  <c r="P167" i="11"/>
  <c r="M165" i="11"/>
  <c r="O26" i="11"/>
  <c r="L16" i="11"/>
  <c r="O16" i="11" s="1"/>
  <c r="L9" i="11"/>
  <c r="L132" i="10"/>
  <c r="O132" i="10" s="1"/>
  <c r="K364" i="11"/>
  <c r="P9" i="11"/>
  <c r="L227" i="11"/>
  <c r="O238" i="11"/>
  <c r="M414" i="11"/>
  <c r="P414" i="11" s="1"/>
  <c r="P419" i="11"/>
  <c r="L20" i="11"/>
  <c r="L13" i="11"/>
  <c r="O23" i="11"/>
  <c r="M53" i="11"/>
  <c r="P53" i="11" s="1"/>
  <c r="I131" i="11"/>
  <c r="K131" i="11" s="1"/>
  <c r="K143" i="11"/>
  <c r="L315" i="9"/>
  <c r="O315" i="9" s="1"/>
  <c r="M132" i="9"/>
  <c r="P132" i="9" s="1"/>
  <c r="O261" i="10"/>
  <c r="L13" i="10"/>
  <c r="L11" i="10" s="1"/>
  <c r="P43" i="8"/>
  <c r="P165" i="10"/>
  <c r="O330" i="8"/>
  <c r="P345" i="9"/>
  <c r="P168" i="9"/>
  <c r="O261" i="9"/>
  <c r="N14" i="10"/>
  <c r="P301" i="9"/>
  <c r="P21" i="9"/>
  <c r="O544" i="10"/>
  <c r="K131" i="5"/>
  <c r="P90" i="7"/>
  <c r="M402" i="8"/>
  <c r="P402" i="8" s="1"/>
  <c r="N41" i="8"/>
  <c r="O41" i="8" s="1"/>
  <c r="J364" i="8"/>
  <c r="K364" i="8" s="1"/>
  <c r="L21" i="9"/>
  <c r="L24" i="9"/>
  <c r="M345" i="10"/>
  <c r="P345" i="10" s="1"/>
  <c r="L345" i="10"/>
  <c r="O345" i="10" s="1"/>
  <c r="K434" i="10"/>
  <c r="I418" i="10"/>
  <c r="K418" i="10" s="1"/>
  <c r="N53" i="6"/>
  <c r="O53" i="6" s="1"/>
  <c r="M66" i="7"/>
  <c r="P66" i="7" s="1"/>
  <c r="M149" i="9"/>
  <c r="P149" i="9" s="1"/>
  <c r="O23" i="9"/>
  <c r="N13" i="9"/>
  <c r="N11" i="9" s="1"/>
  <c r="O33" i="10"/>
  <c r="O263" i="9"/>
  <c r="O90" i="10"/>
  <c r="L13" i="9"/>
  <c r="O546" i="10"/>
  <c r="L655" i="10"/>
  <c r="O655" i="10" s="1"/>
  <c r="L66" i="5"/>
  <c r="O66" i="5" s="1"/>
  <c r="P26" i="9"/>
  <c r="P91" i="10"/>
  <c r="L227" i="10"/>
  <c r="P351" i="10"/>
  <c r="L34" i="7"/>
  <c r="O34" i="7" s="1"/>
  <c r="L298" i="8"/>
  <c r="O298" i="8" s="1"/>
  <c r="P44" i="8"/>
  <c r="I418" i="8"/>
  <c r="K418" i="8" s="1"/>
  <c r="L149" i="9"/>
  <c r="O149" i="9" s="1"/>
  <c r="O55" i="9"/>
  <c r="O469" i="10"/>
  <c r="I131" i="10"/>
  <c r="K131" i="10" s="1"/>
  <c r="K143" i="10"/>
  <c r="M414" i="10"/>
  <c r="P414" i="10" s="1"/>
  <c r="K248" i="10"/>
  <c r="I226" i="10"/>
  <c r="L419" i="10"/>
  <c r="P15" i="10"/>
  <c r="P183" i="10"/>
  <c r="N181" i="10"/>
  <c r="O183" i="10"/>
  <c r="L34" i="10"/>
  <c r="O34" i="10" s="1"/>
  <c r="O36" i="10"/>
  <c r="L30" i="10"/>
  <c r="L16" i="10"/>
  <c r="O41" i="10"/>
  <c r="O446" i="10"/>
  <c r="L444" i="10"/>
  <c r="O444" i="10" s="1"/>
  <c r="N414" i="10"/>
  <c r="P134" i="10"/>
  <c r="M132" i="10"/>
  <c r="P132" i="10" s="1"/>
  <c r="P9" i="10"/>
  <c r="K174" i="10"/>
  <c r="I164" i="10"/>
  <c r="K164" i="10" s="1"/>
  <c r="O631" i="10"/>
  <c r="L629" i="10"/>
  <c r="O629" i="10" s="1"/>
  <c r="P184" i="10"/>
  <c r="O184" i="10"/>
  <c r="O347" i="5"/>
  <c r="P55" i="8"/>
  <c r="I65" i="10"/>
  <c r="K65" i="10" s="1"/>
  <c r="K77" i="10"/>
  <c r="P23" i="10"/>
  <c r="M20" i="10"/>
  <c r="M13" i="10"/>
  <c r="M21" i="10"/>
  <c r="P26" i="10"/>
  <c r="M16" i="10"/>
  <c r="P16" i="10" s="1"/>
  <c r="P41" i="10"/>
  <c r="P168" i="10"/>
  <c r="O19" i="10"/>
  <c r="P347" i="7"/>
  <c r="O53" i="9"/>
  <c r="L41" i="9"/>
  <c r="O41" i="9" s="1"/>
  <c r="O44" i="9"/>
  <c r="K433" i="10"/>
  <c r="I417" i="10"/>
  <c r="K417" i="10" s="1"/>
  <c r="P29" i="10"/>
  <c r="M28" i="10"/>
  <c r="P28" i="10" s="1"/>
  <c r="O391" i="2"/>
  <c r="L277" i="5"/>
  <c r="O277" i="5" s="1"/>
  <c r="L467" i="6"/>
  <c r="O467" i="6" s="1"/>
  <c r="P165" i="9"/>
  <c r="P167" i="9"/>
  <c r="P404" i="10"/>
  <c r="M402" i="10"/>
  <c r="P402" i="10" s="1"/>
  <c r="N20" i="10"/>
  <c r="N18" i="10" s="1"/>
  <c r="N13" i="10"/>
  <c r="L277" i="10"/>
  <c r="O277" i="10" s="1"/>
  <c r="I64" i="10"/>
  <c r="K64" i="10" s="1"/>
  <c r="K76" i="10"/>
  <c r="M328" i="10"/>
  <c r="N21" i="10"/>
  <c r="O21" i="10" s="1"/>
  <c r="O151" i="3"/>
  <c r="P43" i="6"/>
  <c r="L655" i="8"/>
  <c r="O655" i="8" s="1"/>
  <c r="M315" i="9"/>
  <c r="P315" i="9" s="1"/>
  <c r="L467" i="9"/>
  <c r="O467" i="9" s="1"/>
  <c r="O168" i="9"/>
  <c r="P55" i="9"/>
  <c r="K433" i="9"/>
  <c r="O43" i="8"/>
  <c r="L685" i="9"/>
  <c r="O685" i="9" s="1"/>
  <c r="P167" i="7"/>
  <c r="O347" i="7"/>
  <c r="O345" i="9"/>
  <c r="N37" i="9"/>
  <c r="O300" i="9"/>
  <c r="L298" i="9"/>
  <c r="O298" i="9" s="1"/>
  <c r="M298" i="9"/>
  <c r="P298" i="9" s="1"/>
  <c r="P300" i="9"/>
  <c r="O330" i="9"/>
  <c r="P183" i="5"/>
  <c r="M24" i="7"/>
  <c r="M149" i="8"/>
  <c r="P149" i="8" s="1"/>
  <c r="L227" i="9"/>
  <c r="M16" i="9"/>
  <c r="P181" i="9"/>
  <c r="O167" i="9"/>
  <c r="P347" i="9"/>
  <c r="O183" i="5"/>
  <c r="M315" i="5"/>
  <c r="P315" i="5" s="1"/>
  <c r="O263" i="8"/>
  <c r="M298" i="8"/>
  <c r="P298" i="8" s="1"/>
  <c r="N328" i="8"/>
  <c r="O328" i="8" s="1"/>
  <c r="M261" i="8"/>
  <c r="P261" i="8" s="1"/>
  <c r="L523" i="9"/>
  <c r="O523" i="9" s="1"/>
  <c r="P328" i="9"/>
  <c r="O279" i="9"/>
  <c r="L277" i="9"/>
  <c r="O277" i="9" s="1"/>
  <c r="O88" i="9"/>
  <c r="L402" i="9"/>
  <c r="O402" i="9" s="1"/>
  <c r="O404" i="9"/>
  <c r="P90" i="9"/>
  <c r="N24" i="9"/>
  <c r="K174" i="9"/>
  <c r="I164" i="9"/>
  <c r="K164" i="9" s="1"/>
  <c r="O90" i="9"/>
  <c r="N20" i="9"/>
  <c r="M277" i="8"/>
  <c r="P277" i="8" s="1"/>
  <c r="L277" i="4"/>
  <c r="O277" i="4" s="1"/>
  <c r="L16" i="4"/>
  <c r="L14" i="4" s="1"/>
  <c r="L345" i="7"/>
  <c r="O345" i="7" s="1"/>
  <c r="O167" i="8"/>
  <c r="O91" i="8"/>
  <c r="O33" i="8"/>
  <c r="L119" i="8"/>
  <c r="O119" i="8" s="1"/>
  <c r="I418" i="9"/>
  <c r="K418" i="9" s="1"/>
  <c r="N14" i="9"/>
  <c r="O183" i="9"/>
  <c r="L181" i="9"/>
  <c r="O181" i="9" s="1"/>
  <c r="P88" i="9"/>
  <c r="P44" i="9"/>
  <c r="L655" i="9"/>
  <c r="O655" i="9" s="1"/>
  <c r="O657" i="9"/>
  <c r="O347" i="9"/>
  <c r="O544" i="4"/>
  <c r="L277" i="7"/>
  <c r="O277" i="7" s="1"/>
  <c r="I64" i="8"/>
  <c r="K64" i="8" s="1"/>
  <c r="L66" i="9"/>
  <c r="O66" i="9" s="1"/>
  <c r="P404" i="9"/>
  <c r="M402" i="9"/>
  <c r="P402" i="9" s="1"/>
  <c r="P183" i="9"/>
  <c r="P43" i="9"/>
  <c r="M41" i="9"/>
  <c r="P41" i="9" s="1"/>
  <c r="O391" i="9"/>
  <c r="L389" i="9"/>
  <c r="O389" i="9" s="1"/>
  <c r="O26" i="9"/>
  <c r="O328" i="9"/>
  <c r="P330" i="9"/>
  <c r="L34" i="2"/>
  <c r="O34" i="2" s="1"/>
  <c r="M165" i="7"/>
  <c r="P165" i="7" s="1"/>
  <c r="P183" i="8"/>
  <c r="N24" i="8"/>
  <c r="P24" i="8" s="1"/>
  <c r="I65" i="9"/>
  <c r="K65" i="9" s="1"/>
  <c r="K77" i="9"/>
  <c r="P23" i="9"/>
  <c r="M13" i="9"/>
  <c r="M20" i="9"/>
  <c r="P348" i="6"/>
  <c r="L298" i="6"/>
  <c r="O298" i="6" s="1"/>
  <c r="P330" i="8"/>
  <c r="P29" i="9"/>
  <c r="M28" i="9"/>
  <c r="P28" i="9" s="1"/>
  <c r="K143" i="9"/>
  <c r="I131" i="9"/>
  <c r="K131" i="9" s="1"/>
  <c r="O68" i="2"/>
  <c r="O657" i="5"/>
  <c r="L315" i="6"/>
  <c r="O315" i="6" s="1"/>
  <c r="L685" i="6"/>
  <c r="O685" i="6" s="1"/>
  <c r="O547" i="7"/>
  <c r="L467" i="7"/>
  <c r="O467" i="7" s="1"/>
  <c r="L30" i="7"/>
  <c r="O30" i="7" s="1"/>
  <c r="M414" i="9"/>
  <c r="P414" i="9" s="1"/>
  <c r="N9" i="9"/>
  <c r="N41" i="6"/>
  <c r="O41" i="6" s="1"/>
  <c r="P351" i="7"/>
  <c r="K364" i="7"/>
  <c r="O421" i="9"/>
  <c r="L419" i="9"/>
  <c r="O446" i="9"/>
  <c r="L444" i="9"/>
  <c r="O444" i="9" s="1"/>
  <c r="O631" i="9"/>
  <c r="L629" i="9"/>
  <c r="O629" i="9" s="1"/>
  <c r="P53" i="9"/>
  <c r="O9" i="9"/>
  <c r="N13" i="7"/>
  <c r="N11" i="7" s="1"/>
  <c r="O546" i="9"/>
  <c r="L544" i="9"/>
  <c r="O544" i="9" s="1"/>
  <c r="I226" i="9"/>
  <c r="K237" i="9"/>
  <c r="P9" i="9"/>
  <c r="O151" i="7"/>
  <c r="L165" i="8"/>
  <c r="O165" i="8" s="1"/>
  <c r="P168" i="8"/>
  <c r="I164" i="8"/>
  <c r="K164" i="8" s="1"/>
  <c r="K174" i="8"/>
  <c r="K559" i="7"/>
  <c r="L685" i="5"/>
  <c r="O685" i="5" s="1"/>
  <c r="K143" i="5"/>
  <c r="M132" i="6"/>
  <c r="P132" i="6" s="1"/>
  <c r="O91" i="7"/>
  <c r="P165" i="8"/>
  <c r="M66" i="8"/>
  <c r="P66" i="8" s="1"/>
  <c r="L30" i="8"/>
  <c r="O30" i="8" s="1"/>
  <c r="N16" i="8"/>
  <c r="N14" i="8" s="1"/>
  <c r="O168" i="8"/>
  <c r="P181" i="5"/>
  <c r="L149" i="6"/>
  <c r="O149" i="6" s="1"/>
  <c r="M402" i="7"/>
  <c r="P402" i="7" s="1"/>
  <c r="O263" i="7"/>
  <c r="P44" i="7"/>
  <c r="L34" i="8"/>
  <c r="O34" i="8" s="1"/>
  <c r="M53" i="8"/>
  <c r="P53" i="8" s="1"/>
  <c r="M66" i="5"/>
  <c r="P66" i="5" s="1"/>
  <c r="O391" i="8"/>
  <c r="L389" i="8"/>
  <c r="O389" i="8" s="1"/>
  <c r="O151" i="8"/>
  <c r="L149" i="8"/>
  <c r="O149" i="8" s="1"/>
  <c r="M315" i="8"/>
  <c r="P315" i="8" s="1"/>
  <c r="P317" i="8"/>
  <c r="L13" i="8"/>
  <c r="L11" i="8" s="1"/>
  <c r="L20" i="8"/>
  <c r="L18" i="8" s="1"/>
  <c r="P351" i="6"/>
  <c r="O546" i="7"/>
  <c r="P168" i="7"/>
  <c r="P88" i="7"/>
  <c r="M132" i="8"/>
  <c r="P132" i="8" s="1"/>
  <c r="P43" i="3"/>
  <c r="O165" i="5"/>
  <c r="O544" i="7"/>
  <c r="O470" i="7"/>
  <c r="M181" i="8"/>
  <c r="P181" i="8" s="1"/>
  <c r="L21" i="8"/>
  <c r="O21" i="8" s="1"/>
  <c r="P167" i="8"/>
  <c r="O55" i="8"/>
  <c r="L53" i="8"/>
  <c r="O53" i="8" s="1"/>
  <c r="O347" i="8"/>
  <c r="N345" i="8"/>
  <c r="O345" i="8" s="1"/>
  <c r="O68" i="8"/>
  <c r="L66" i="8"/>
  <c r="O66" i="8" s="1"/>
  <c r="K143" i="8"/>
  <c r="I131" i="8"/>
  <c r="K131" i="8" s="1"/>
  <c r="N261" i="8"/>
  <c r="O261" i="8" s="1"/>
  <c r="N9" i="8"/>
  <c r="N261" i="7"/>
  <c r="O261" i="7" s="1"/>
  <c r="K433" i="8"/>
  <c r="I417" i="8"/>
  <c r="K417" i="8" s="1"/>
  <c r="P29" i="8"/>
  <c r="M28" i="8"/>
  <c r="P28" i="8" s="1"/>
  <c r="L181" i="8"/>
  <c r="O181" i="8" s="1"/>
  <c r="L16" i="8"/>
  <c r="L14" i="8" s="1"/>
  <c r="K237" i="8"/>
  <c r="I226" i="8"/>
  <c r="N414" i="8"/>
  <c r="P15" i="8"/>
  <c r="P121" i="8"/>
  <c r="M119" i="8"/>
  <c r="P119" i="8" s="1"/>
  <c r="P26" i="8"/>
  <c r="M16" i="8"/>
  <c r="P16" i="7"/>
  <c r="O183" i="7"/>
  <c r="L389" i="7"/>
  <c r="O389" i="7" s="1"/>
  <c r="L629" i="8"/>
  <c r="O629" i="8" s="1"/>
  <c r="M9" i="8"/>
  <c r="L227" i="8"/>
  <c r="O249" i="8"/>
  <c r="L88" i="8"/>
  <c r="O88" i="8" s="1"/>
  <c r="O90" i="8"/>
  <c r="O446" i="8"/>
  <c r="N20" i="8"/>
  <c r="N13" i="8"/>
  <c r="O23" i="8"/>
  <c r="P91" i="8"/>
  <c r="M328" i="8"/>
  <c r="P88" i="8"/>
  <c r="O15" i="8"/>
  <c r="L132" i="8"/>
  <c r="O132" i="8" s="1"/>
  <c r="P263" i="5"/>
  <c r="O279" i="8"/>
  <c r="L277" i="8"/>
  <c r="O277" i="8" s="1"/>
  <c r="L523" i="8"/>
  <c r="O523" i="8" s="1"/>
  <c r="O525" i="8"/>
  <c r="P347" i="8"/>
  <c r="M345" i="8"/>
  <c r="O444" i="8"/>
  <c r="O788" i="8"/>
  <c r="L786" i="8"/>
  <c r="O786" i="8" s="1"/>
  <c r="O9" i="8"/>
  <c r="O19" i="8"/>
  <c r="O29" i="8"/>
  <c r="P23" i="8"/>
  <c r="M21" i="8"/>
  <c r="P21" i="8" s="1"/>
  <c r="M13" i="8"/>
  <c r="M20" i="8"/>
  <c r="M414" i="8"/>
  <c r="P414" i="8" s="1"/>
  <c r="O317" i="7"/>
  <c r="L315" i="7"/>
  <c r="O315" i="7" s="1"/>
  <c r="L66" i="7"/>
  <c r="O66" i="7" s="1"/>
  <c r="M14" i="7"/>
  <c r="P14" i="7" s="1"/>
  <c r="O331" i="7"/>
  <c r="M315" i="7"/>
  <c r="P315" i="7" s="1"/>
  <c r="I65" i="5"/>
  <c r="K65" i="5" s="1"/>
  <c r="P90" i="5"/>
  <c r="N24" i="7"/>
  <c r="O121" i="7"/>
  <c r="L119" i="7"/>
  <c r="O119" i="7" s="1"/>
  <c r="O317" i="3"/>
  <c r="P347" i="6"/>
  <c r="L119" i="6"/>
  <c r="O119" i="6" s="1"/>
  <c r="O351" i="7"/>
  <c r="M389" i="7"/>
  <c r="P389" i="7" s="1"/>
  <c r="I418" i="4"/>
  <c r="K418" i="4" s="1"/>
  <c r="P43" i="4"/>
  <c r="L66" i="4"/>
  <c r="O66" i="4" s="1"/>
  <c r="M149" i="5"/>
  <c r="P149" i="5" s="1"/>
  <c r="P26" i="7"/>
  <c r="N20" i="7"/>
  <c r="N18" i="7" s="1"/>
  <c r="O167" i="7"/>
  <c r="L165" i="7"/>
  <c r="O165" i="7" s="1"/>
  <c r="K275" i="3"/>
  <c r="K76" i="5"/>
  <c r="P330" i="7"/>
  <c r="L31" i="7"/>
  <c r="O31" i="7" s="1"/>
  <c r="N181" i="7"/>
  <c r="O181" i="7" s="1"/>
  <c r="L88" i="7"/>
  <c r="O88" i="7" s="1"/>
  <c r="O90" i="7"/>
  <c r="I226" i="5"/>
  <c r="K226" i="5" s="1"/>
  <c r="I64" i="7"/>
  <c r="K64" i="7" s="1"/>
  <c r="O134" i="3"/>
  <c r="M298" i="4"/>
  <c r="P298" i="4" s="1"/>
  <c r="L467" i="5"/>
  <c r="O467" i="5" s="1"/>
  <c r="L444" i="7"/>
  <c r="O444" i="7" s="1"/>
  <c r="O33" i="7"/>
  <c r="I226" i="7"/>
  <c r="I180" i="7" s="1"/>
  <c r="K180" i="7" s="1"/>
  <c r="O279" i="3"/>
  <c r="P59" i="5"/>
  <c r="M402" i="5"/>
  <c r="P402" i="5" s="1"/>
  <c r="M277" i="6"/>
  <c r="P277" i="6" s="1"/>
  <c r="L66" i="6"/>
  <c r="O66" i="6" s="1"/>
  <c r="O167" i="6"/>
  <c r="O657" i="7"/>
  <c r="N655" i="7"/>
  <c r="O655" i="7" s="1"/>
  <c r="P345" i="7"/>
  <c r="M132" i="7"/>
  <c r="P132" i="7" s="1"/>
  <c r="I65" i="7"/>
  <c r="K65" i="7" s="1"/>
  <c r="K77" i="7"/>
  <c r="M41" i="7"/>
  <c r="O12" i="7"/>
  <c r="L9" i="7"/>
  <c r="M53" i="7"/>
  <c r="P55" i="7"/>
  <c r="N328" i="7"/>
  <c r="P328" i="7" s="1"/>
  <c r="O134" i="7"/>
  <c r="L132" i="7"/>
  <c r="O132" i="7" s="1"/>
  <c r="P44" i="5"/>
  <c r="N53" i="7"/>
  <c r="O53" i="7" s="1"/>
  <c r="O55" i="7"/>
  <c r="P263" i="7"/>
  <c r="M261" i="7"/>
  <c r="P261" i="7" s="1"/>
  <c r="O15" i="7"/>
  <c r="O421" i="7"/>
  <c r="L419" i="7"/>
  <c r="K433" i="7"/>
  <c r="I417" i="7"/>
  <c r="K417" i="7" s="1"/>
  <c r="L24" i="7"/>
  <c r="L16" i="7"/>
  <c r="O16" i="7" s="1"/>
  <c r="O26" i="7"/>
  <c r="P183" i="7"/>
  <c r="M181" i="7"/>
  <c r="M414" i="7"/>
  <c r="P414" i="7" s="1"/>
  <c r="P419" i="7"/>
  <c r="O238" i="7"/>
  <c r="L227" i="7"/>
  <c r="L298" i="7"/>
  <c r="O298" i="7" s="1"/>
  <c r="L20" i="7"/>
  <c r="L13" i="7"/>
  <c r="O23" i="7"/>
  <c r="L21" i="7"/>
  <c r="O21" i="7" s="1"/>
  <c r="O29" i="7"/>
  <c r="L655" i="6"/>
  <c r="O655" i="6" s="1"/>
  <c r="O657" i="6"/>
  <c r="P90" i="6"/>
  <c r="O279" i="6"/>
  <c r="K434" i="7"/>
  <c r="I418" i="7"/>
  <c r="K418" i="7" s="1"/>
  <c r="M119" i="7"/>
  <c r="P119" i="7" s="1"/>
  <c r="P121" i="7"/>
  <c r="M9" i="7"/>
  <c r="P12" i="7"/>
  <c r="M20" i="7"/>
  <c r="M13" i="7"/>
  <c r="P23" i="7"/>
  <c r="M21" i="7"/>
  <c r="P21" i="7" s="1"/>
  <c r="P300" i="7"/>
  <c r="M298" i="7"/>
  <c r="P298" i="7" s="1"/>
  <c r="L41" i="7"/>
  <c r="O43" i="7"/>
  <c r="L328" i="7"/>
  <c r="O330" i="7"/>
  <c r="O88" i="2"/>
  <c r="M277" i="4"/>
  <c r="P277" i="4" s="1"/>
  <c r="O167" i="5"/>
  <c r="P55" i="6"/>
  <c r="L402" i="5"/>
  <c r="O402" i="5" s="1"/>
  <c r="O300" i="5"/>
  <c r="P300" i="5"/>
  <c r="K364" i="5"/>
  <c r="O546" i="4"/>
  <c r="I226" i="6"/>
  <c r="L132" i="6"/>
  <c r="O132" i="6" s="1"/>
  <c r="M389" i="6"/>
  <c r="P389" i="6" s="1"/>
  <c r="P347" i="5"/>
  <c r="L30" i="6"/>
  <c r="O30" i="6" s="1"/>
  <c r="M41" i="4"/>
  <c r="P41" i="4" s="1"/>
  <c r="O167" i="4"/>
  <c r="M389" i="4"/>
  <c r="P389" i="4" s="1"/>
  <c r="N88" i="5"/>
  <c r="P88" i="5" s="1"/>
  <c r="M13" i="5"/>
  <c r="M11" i="5" s="1"/>
  <c r="O41" i="4"/>
  <c r="O151" i="5"/>
  <c r="P121" i="5"/>
  <c r="P168" i="5"/>
  <c r="M261" i="6"/>
  <c r="P261" i="6" s="1"/>
  <c r="M149" i="6"/>
  <c r="P149" i="6" s="1"/>
  <c r="O33" i="6"/>
  <c r="O31" i="6"/>
  <c r="O183" i="6"/>
  <c r="O331" i="6"/>
  <c r="O43" i="6"/>
  <c r="O90" i="4"/>
  <c r="P330" i="4"/>
  <c r="L544" i="5"/>
  <c r="O544" i="5" s="1"/>
  <c r="P119" i="5"/>
  <c r="P134" i="5"/>
  <c r="O184" i="5"/>
  <c r="K559" i="6"/>
  <c r="I418" i="6"/>
  <c r="K418" i="6" s="1"/>
  <c r="K364" i="6"/>
  <c r="O181" i="6"/>
  <c r="P300" i="6"/>
  <c r="M298" i="6"/>
  <c r="P298" i="6" s="1"/>
  <c r="L523" i="4"/>
  <c r="O523" i="4" s="1"/>
  <c r="L389" i="5"/>
  <c r="O389" i="5" s="1"/>
  <c r="O168" i="5"/>
  <c r="P404" i="6"/>
  <c r="M402" i="6"/>
  <c r="P402" i="6" s="1"/>
  <c r="N414" i="6"/>
  <c r="P184" i="3"/>
  <c r="O43" i="5"/>
  <c r="K174" i="5"/>
  <c r="O263" i="6"/>
  <c r="L261" i="6"/>
  <c r="O261" i="6" s="1"/>
  <c r="O347" i="6"/>
  <c r="N345" i="6"/>
  <c r="O345" i="6" s="1"/>
  <c r="O238" i="6"/>
  <c r="L227" i="6"/>
  <c r="N21" i="6"/>
  <c r="O21" i="6" s="1"/>
  <c r="N13" i="6"/>
  <c r="N11" i="6" s="1"/>
  <c r="N20" i="6"/>
  <c r="N18" i="6" s="1"/>
  <c r="K77" i="6"/>
  <c r="I65" i="6"/>
  <c r="K65" i="6" s="1"/>
  <c r="M389" i="5"/>
  <c r="P389" i="5" s="1"/>
  <c r="M414" i="6"/>
  <c r="P414" i="6" s="1"/>
  <c r="P419" i="6"/>
  <c r="O44" i="6"/>
  <c r="P44" i="6"/>
  <c r="O26" i="6"/>
  <c r="L16" i="6"/>
  <c r="L24" i="6"/>
  <c r="P183" i="6"/>
  <c r="M181" i="6"/>
  <c r="P181" i="6" s="1"/>
  <c r="M28" i="6"/>
  <c r="P28" i="6" s="1"/>
  <c r="P29" i="6"/>
  <c r="L402" i="6"/>
  <c r="O402" i="6" s="1"/>
  <c r="O404" i="6"/>
  <c r="M315" i="6"/>
  <c r="P315" i="6" s="1"/>
  <c r="P317" i="6"/>
  <c r="O15" i="6"/>
  <c r="N328" i="6"/>
  <c r="P328" i="6" s="1"/>
  <c r="P330" i="6"/>
  <c r="P68" i="6"/>
  <c r="M66" i="6"/>
  <c r="P9" i="6"/>
  <c r="O29" i="6"/>
  <c r="O546" i="6"/>
  <c r="L544" i="6"/>
  <c r="O544" i="6" s="1"/>
  <c r="O629" i="6"/>
  <c r="K433" i="6"/>
  <c r="I417" i="6"/>
  <c r="K417" i="6" s="1"/>
  <c r="O330" i="6"/>
  <c r="O631" i="6"/>
  <c r="O12" i="6"/>
  <c r="L9" i="6"/>
  <c r="O56" i="6"/>
  <c r="P23" i="6"/>
  <c r="M13" i="6"/>
  <c r="M20" i="6"/>
  <c r="O90" i="6"/>
  <c r="L88" i="6"/>
  <c r="O446" i="6"/>
  <c r="L444" i="6"/>
  <c r="O444" i="6" s="1"/>
  <c r="M345" i="6"/>
  <c r="O421" i="6"/>
  <c r="L419" i="6"/>
  <c r="P167" i="6"/>
  <c r="M165" i="6"/>
  <c r="P165" i="6" s="1"/>
  <c r="O23" i="6"/>
  <c r="L20" i="6"/>
  <c r="L13" i="6"/>
  <c r="L11" i="6" s="1"/>
  <c r="P15" i="6"/>
  <c r="O121" i="5"/>
  <c r="N9" i="6"/>
  <c r="N88" i="6"/>
  <c r="P88" i="6" s="1"/>
  <c r="N16" i="6"/>
  <c r="N14" i="6" s="1"/>
  <c r="N24" i="6"/>
  <c r="P24" i="6" s="1"/>
  <c r="P26" i="6"/>
  <c r="M16" i="6"/>
  <c r="L34" i="6"/>
  <c r="O34" i="6" s="1"/>
  <c r="K76" i="6"/>
  <c r="I64" i="6"/>
  <c r="K64" i="6" s="1"/>
  <c r="L165" i="6"/>
  <c r="O165" i="6" s="1"/>
  <c r="M298" i="2"/>
  <c r="P298" i="2" s="1"/>
  <c r="I65" i="3"/>
  <c r="K65" i="3" s="1"/>
  <c r="P55" i="4"/>
  <c r="O43" i="4"/>
  <c r="N345" i="5"/>
  <c r="O345" i="5" s="1"/>
  <c r="O41" i="5"/>
  <c r="P391" i="2"/>
  <c r="O404" i="2"/>
  <c r="N328" i="4"/>
  <c r="O328" i="4" s="1"/>
  <c r="M261" i="5"/>
  <c r="P261" i="5" s="1"/>
  <c r="O55" i="2"/>
  <c r="I543" i="4"/>
  <c r="K543" i="4" s="1"/>
  <c r="O330" i="4"/>
  <c r="M66" i="4"/>
  <c r="P66" i="4" s="1"/>
  <c r="O298" i="5"/>
  <c r="P181" i="3"/>
  <c r="L402" i="4"/>
  <c r="O402" i="4" s="1"/>
  <c r="L315" i="4"/>
  <c r="O315" i="4" s="1"/>
  <c r="K434" i="5"/>
  <c r="I418" i="5"/>
  <c r="K418" i="5" s="1"/>
  <c r="O687" i="3"/>
  <c r="L227" i="5"/>
  <c r="P298" i="5"/>
  <c r="O183" i="3"/>
  <c r="P55" i="3"/>
  <c r="O446" i="5"/>
  <c r="L444" i="5"/>
  <c r="O444" i="5" s="1"/>
  <c r="O23" i="5"/>
  <c r="L20" i="5"/>
  <c r="L18" i="5" s="1"/>
  <c r="L13" i="5"/>
  <c r="L21" i="5"/>
  <c r="O55" i="5"/>
  <c r="N53" i="5"/>
  <c r="P53" i="5" s="1"/>
  <c r="P55" i="5"/>
  <c r="N24" i="5"/>
  <c r="O24" i="5" s="1"/>
  <c r="N16" i="5"/>
  <c r="N14" i="5" s="1"/>
  <c r="P41" i="5"/>
  <c r="M544" i="5"/>
  <c r="P544" i="5" s="1"/>
  <c r="P545" i="5"/>
  <c r="O19" i="5"/>
  <c r="O90" i="5"/>
  <c r="L88" i="5"/>
  <c r="P26" i="5"/>
  <c r="M16" i="5"/>
  <c r="M24" i="5"/>
  <c r="M20" i="5"/>
  <c r="O15" i="5"/>
  <c r="L181" i="5"/>
  <c r="O181" i="5" s="1"/>
  <c r="N20" i="5"/>
  <c r="N18" i="5" s="1"/>
  <c r="N13" i="5"/>
  <c r="P23" i="5"/>
  <c r="N21" i="5"/>
  <c r="P21" i="5" s="1"/>
  <c r="O90" i="3"/>
  <c r="M389" i="3"/>
  <c r="P389" i="3" s="1"/>
  <c r="O55" i="3"/>
  <c r="N414" i="5"/>
  <c r="N9" i="5"/>
  <c r="P279" i="5"/>
  <c r="M277" i="5"/>
  <c r="P277" i="5" s="1"/>
  <c r="K433" i="5"/>
  <c r="L9" i="5"/>
  <c r="O36" i="5"/>
  <c r="L34" i="5"/>
  <c r="O34" i="5" s="1"/>
  <c r="O547" i="5"/>
  <c r="L419" i="5"/>
  <c r="O135" i="5"/>
  <c r="P138" i="5"/>
  <c r="O138" i="5"/>
  <c r="L53" i="2"/>
  <c r="O53" i="2" s="1"/>
  <c r="L786" i="3"/>
  <c r="O786" i="3" s="1"/>
  <c r="O525" i="5"/>
  <c r="L523" i="5"/>
  <c r="O523" i="5" s="1"/>
  <c r="P419" i="5"/>
  <c r="M414" i="5"/>
  <c r="P414" i="5" s="1"/>
  <c r="P12" i="5"/>
  <c r="M9" i="5"/>
  <c r="O631" i="5"/>
  <c r="L629" i="5"/>
  <c r="O629" i="5" s="1"/>
  <c r="O29" i="5"/>
  <c r="O55" i="4"/>
  <c r="P331" i="5"/>
  <c r="N132" i="5"/>
  <c r="P132" i="5" s="1"/>
  <c r="M165" i="5"/>
  <c r="P165" i="5" s="1"/>
  <c r="P167" i="5"/>
  <c r="M345" i="5"/>
  <c r="P19" i="5"/>
  <c r="N328" i="5"/>
  <c r="O328" i="5" s="1"/>
  <c r="O330" i="5"/>
  <c r="O263" i="5"/>
  <c r="L261" i="5"/>
  <c r="O261" i="5" s="1"/>
  <c r="O119" i="5"/>
  <c r="P43" i="5"/>
  <c r="O26" i="5"/>
  <c r="L16" i="5"/>
  <c r="L14" i="5" s="1"/>
  <c r="O134" i="5"/>
  <c r="O347" i="2"/>
  <c r="P317" i="3"/>
  <c r="M53" i="4"/>
  <c r="P53" i="4" s="1"/>
  <c r="O264" i="4"/>
  <c r="N315" i="3"/>
  <c r="O315" i="3" s="1"/>
  <c r="P318" i="3"/>
  <c r="L685" i="4"/>
  <c r="O685" i="4" s="1"/>
  <c r="L119" i="4"/>
  <c r="O119" i="4" s="1"/>
  <c r="L20" i="3"/>
  <c r="L18" i="3" s="1"/>
  <c r="L419" i="4"/>
  <c r="O419" i="4" s="1"/>
  <c r="O183" i="4"/>
  <c r="P183" i="2"/>
  <c r="P404" i="4"/>
  <c r="O351" i="4"/>
  <c r="P44" i="4"/>
  <c r="O446" i="4"/>
  <c r="L444" i="4"/>
  <c r="O444" i="4" s="1"/>
  <c r="P300" i="3"/>
  <c r="M41" i="3"/>
  <c r="P41" i="3" s="1"/>
  <c r="O33" i="4"/>
  <c r="L30" i="4"/>
  <c r="O30" i="4" s="1"/>
  <c r="O134" i="4"/>
  <c r="L132" i="4"/>
  <c r="O132" i="4" s="1"/>
  <c r="M261" i="2"/>
  <c r="P261" i="2" s="1"/>
  <c r="P68" i="3"/>
  <c r="O43" i="3"/>
  <c r="P347" i="4"/>
  <c r="I164" i="4"/>
  <c r="K164" i="4" s="1"/>
  <c r="N165" i="4"/>
  <c r="O165" i="4" s="1"/>
  <c r="L655" i="4"/>
  <c r="O655" i="4" s="1"/>
  <c r="O238" i="4"/>
  <c r="L227" i="4"/>
  <c r="M389" i="2"/>
  <c r="P389" i="2" s="1"/>
  <c r="J275" i="2"/>
  <c r="K275" i="2" s="1"/>
  <c r="M315" i="3"/>
  <c r="P315" i="3" s="1"/>
  <c r="P347" i="3"/>
  <c r="L53" i="3"/>
  <c r="O53" i="3" s="1"/>
  <c r="O263" i="4"/>
  <c r="N261" i="4"/>
  <c r="P261" i="4" s="1"/>
  <c r="K77" i="4"/>
  <c r="I65" i="4"/>
  <c r="K65" i="4" s="1"/>
  <c r="L24" i="4"/>
  <c r="P168" i="4"/>
  <c r="P55" i="2"/>
  <c r="P279" i="3"/>
  <c r="O330" i="3"/>
  <c r="M165" i="3"/>
  <c r="P165" i="3" s="1"/>
  <c r="P183" i="3"/>
  <c r="P167" i="4"/>
  <c r="L31" i="4"/>
  <c r="O31" i="4" s="1"/>
  <c r="P263" i="4"/>
  <c r="P330" i="3"/>
  <c r="L402" i="3"/>
  <c r="O402" i="3" s="1"/>
  <c r="O300" i="3"/>
  <c r="P88" i="3"/>
  <c r="L165" i="3"/>
  <c r="O165" i="3" s="1"/>
  <c r="M53" i="3"/>
  <c r="P53" i="3" s="1"/>
  <c r="K433" i="4"/>
  <c r="M132" i="4"/>
  <c r="P132" i="4" s="1"/>
  <c r="L149" i="4"/>
  <c r="O149" i="4" s="1"/>
  <c r="K434" i="2"/>
  <c r="O348" i="3"/>
  <c r="N414" i="4"/>
  <c r="O391" i="4"/>
  <c r="L389" i="4"/>
  <c r="O389" i="4" s="1"/>
  <c r="P19" i="4"/>
  <c r="P183" i="4"/>
  <c r="M119" i="4"/>
  <c r="P119" i="4" s="1"/>
  <c r="N9" i="4"/>
  <c r="L9" i="4"/>
  <c r="O12" i="4"/>
  <c r="P12" i="4"/>
  <c r="M9" i="4"/>
  <c r="N345" i="4"/>
  <c r="P345" i="4" s="1"/>
  <c r="I226" i="4"/>
  <c r="K76" i="4"/>
  <c r="I64" i="4"/>
  <c r="K64" i="4" s="1"/>
  <c r="M149" i="4"/>
  <c r="P149" i="4" s="1"/>
  <c r="O631" i="4"/>
  <c r="L629" i="4"/>
  <c r="O629" i="4" s="1"/>
  <c r="O469" i="4"/>
  <c r="L467" i="4"/>
  <c r="O467" i="4" s="1"/>
  <c r="N24" i="4"/>
  <c r="O26" i="4"/>
  <c r="N16" i="4"/>
  <c r="M13" i="4"/>
  <c r="M11" i="4" s="1"/>
  <c r="M21" i="4"/>
  <c r="P23" i="4"/>
  <c r="M20" i="4"/>
  <c r="L119" i="2"/>
  <c r="O119" i="2" s="1"/>
  <c r="L34" i="3"/>
  <c r="O34" i="3" s="1"/>
  <c r="P53" i="2"/>
  <c r="O184" i="3"/>
  <c r="O328" i="3"/>
  <c r="I131" i="4"/>
  <c r="K131" i="4" s="1"/>
  <c r="K143" i="4"/>
  <c r="P351" i="4"/>
  <c r="O29" i="4"/>
  <c r="O53" i="4"/>
  <c r="N345" i="3"/>
  <c r="P345" i="3" s="1"/>
  <c r="M315" i="4"/>
  <c r="P315" i="4" s="1"/>
  <c r="M414" i="4"/>
  <c r="P414" i="4" s="1"/>
  <c r="O347" i="4"/>
  <c r="L345" i="4"/>
  <c r="N20" i="4"/>
  <c r="N18" i="4" s="1"/>
  <c r="N13" i="4"/>
  <c r="N11" i="4" s="1"/>
  <c r="L20" i="4"/>
  <c r="L13" i="4"/>
  <c r="L11" i="4" s="1"/>
  <c r="O23" i="4"/>
  <c r="O33" i="2"/>
  <c r="L227" i="3"/>
  <c r="P90" i="3"/>
  <c r="M16" i="4"/>
  <c r="M24" i="4"/>
  <c r="P26" i="4"/>
  <c r="L298" i="4"/>
  <c r="O298" i="4" s="1"/>
  <c r="N88" i="4"/>
  <c r="O88" i="4" s="1"/>
  <c r="N181" i="4"/>
  <c r="O181" i="4" s="1"/>
  <c r="P90" i="4"/>
  <c r="N21" i="4"/>
  <c r="O21" i="4" s="1"/>
  <c r="O19" i="4"/>
  <c r="I164" i="2"/>
  <c r="K164" i="2" s="1"/>
  <c r="L298" i="2"/>
  <c r="O298" i="2" s="1"/>
  <c r="P69" i="3"/>
  <c r="L13" i="3"/>
  <c r="L11" i="3" s="1"/>
  <c r="N277" i="3"/>
  <c r="O277" i="3" s="1"/>
  <c r="M277" i="3"/>
  <c r="P44" i="3"/>
  <c r="P328" i="3"/>
  <c r="O69" i="2"/>
  <c r="L88" i="3"/>
  <c r="O88" i="3" s="1"/>
  <c r="K174" i="3"/>
  <c r="I164" i="3"/>
  <c r="K164" i="3" s="1"/>
  <c r="O33" i="3"/>
  <c r="L30" i="3"/>
  <c r="O30" i="3" s="1"/>
  <c r="L467" i="2"/>
  <c r="O467" i="2" s="1"/>
  <c r="P402" i="2"/>
  <c r="N24" i="2"/>
  <c r="O24" i="2" s="1"/>
  <c r="K417" i="3"/>
  <c r="N24" i="3"/>
  <c r="O24" i="3" s="1"/>
  <c r="O318" i="3"/>
  <c r="L21" i="3"/>
  <c r="M132" i="2"/>
  <c r="P132" i="2" s="1"/>
  <c r="M66" i="3"/>
  <c r="P66" i="3" s="1"/>
  <c r="N14" i="3"/>
  <c r="L16" i="3"/>
  <c r="L132" i="2"/>
  <c r="O132" i="2" s="1"/>
  <c r="O687" i="2"/>
  <c r="O26" i="3"/>
  <c r="O330" i="2"/>
  <c r="P15" i="3"/>
  <c r="O391" i="3"/>
  <c r="L389" i="3"/>
  <c r="O389" i="3" s="1"/>
  <c r="K433" i="3"/>
  <c r="L298" i="3"/>
  <c r="O298" i="3" s="1"/>
  <c r="O121" i="3"/>
  <c r="L119" i="3"/>
  <c r="O119" i="3" s="1"/>
  <c r="O29" i="3"/>
  <c r="P263" i="3"/>
  <c r="M261" i="3"/>
  <c r="P261" i="3" s="1"/>
  <c r="I131" i="3"/>
  <c r="K131" i="3" s="1"/>
  <c r="K143" i="3"/>
  <c r="P9" i="3"/>
  <c r="O421" i="3"/>
  <c r="L419" i="3"/>
  <c r="L261" i="3"/>
  <c r="O261" i="3" s="1"/>
  <c r="O263" i="3"/>
  <c r="O68" i="3"/>
  <c r="L66" i="3"/>
  <c r="O469" i="3"/>
  <c r="L467" i="3"/>
  <c r="O467" i="3" s="1"/>
  <c r="L655" i="3"/>
  <c r="O655" i="3" s="1"/>
  <c r="O657" i="3"/>
  <c r="L181" i="3"/>
  <c r="O181" i="3" s="1"/>
  <c r="L544" i="3"/>
  <c r="O544" i="3" s="1"/>
  <c r="O546" i="3"/>
  <c r="P91" i="3"/>
  <c r="O91" i="3"/>
  <c r="O15" i="3"/>
  <c r="L9" i="3"/>
  <c r="L149" i="3"/>
  <c r="O149" i="3" s="1"/>
  <c r="P26" i="3"/>
  <c r="M16" i="3"/>
  <c r="P16" i="3" s="1"/>
  <c r="M24" i="3"/>
  <c r="P29" i="3"/>
  <c r="M28" i="3"/>
  <c r="P28" i="3" s="1"/>
  <c r="L328" i="2"/>
  <c r="O328" i="2" s="1"/>
  <c r="O31" i="2"/>
  <c r="P56" i="2"/>
  <c r="P404" i="2"/>
  <c r="O43" i="2"/>
  <c r="L345" i="3"/>
  <c r="O347" i="3"/>
  <c r="M402" i="3"/>
  <c r="P402" i="3" s="1"/>
  <c r="P404" i="3"/>
  <c r="I226" i="3"/>
  <c r="K237" i="3"/>
  <c r="P151" i="3"/>
  <c r="M149" i="3"/>
  <c r="P149" i="3" s="1"/>
  <c r="O41" i="3"/>
  <c r="N20" i="3"/>
  <c r="N18" i="3" s="1"/>
  <c r="N13" i="3"/>
  <c r="N21" i="3"/>
  <c r="O264" i="3"/>
  <c r="I418" i="3"/>
  <c r="K418" i="3" s="1"/>
  <c r="K434" i="3"/>
  <c r="L132" i="3"/>
  <c r="O132" i="3" s="1"/>
  <c r="O23" i="3"/>
  <c r="L444" i="3"/>
  <c r="O444" i="3" s="1"/>
  <c r="O446" i="3"/>
  <c r="M21" i="3"/>
  <c r="M13" i="3"/>
  <c r="P23" i="3"/>
  <c r="M20" i="3"/>
  <c r="L30" i="2"/>
  <c r="O30" i="2" s="1"/>
  <c r="O631" i="3"/>
  <c r="L629" i="3"/>
  <c r="O629" i="3" s="1"/>
  <c r="K76" i="3"/>
  <c r="I64" i="3"/>
  <c r="K64" i="3" s="1"/>
  <c r="O547" i="3"/>
  <c r="M414" i="3"/>
  <c r="P414" i="3" s="1"/>
  <c r="P419" i="3"/>
  <c r="J522" i="3"/>
  <c r="K522" i="3" s="1"/>
  <c r="K537" i="3"/>
  <c r="M132" i="3"/>
  <c r="P132" i="3" s="1"/>
  <c r="P134" i="3"/>
  <c r="M119" i="3"/>
  <c r="P119" i="3" s="1"/>
  <c r="M165" i="2"/>
  <c r="P165" i="2" s="1"/>
  <c r="O402" i="2"/>
  <c r="L66" i="2"/>
  <c r="O66" i="2" s="1"/>
  <c r="O331" i="2"/>
  <c r="P331" i="2"/>
  <c r="P90" i="2"/>
  <c r="P347" i="2"/>
  <c r="O90" i="2"/>
  <c r="P43" i="2"/>
  <c r="P69" i="2"/>
  <c r="P88" i="2"/>
  <c r="N345" i="2"/>
  <c r="O345" i="2" s="1"/>
  <c r="N41" i="2"/>
  <c r="P41" i="2" s="1"/>
  <c r="K559" i="2"/>
  <c r="I543" i="2"/>
  <c r="K543" i="2" s="1"/>
  <c r="L389" i="2"/>
  <c r="O389" i="2" s="1"/>
  <c r="L149" i="2"/>
  <c r="O149" i="2" s="1"/>
  <c r="P330" i="2"/>
  <c r="M328" i="2"/>
  <c r="P328" i="2" s="1"/>
  <c r="N13" i="2"/>
  <c r="N10" i="2" s="1"/>
  <c r="N20" i="2"/>
  <c r="N18" i="2" s="1"/>
  <c r="M183" i="1"/>
  <c r="M181" i="1" s="1"/>
  <c r="M267" i="1"/>
  <c r="P267" i="1" s="1"/>
  <c r="K522" i="2"/>
  <c r="P317" i="2"/>
  <c r="K364" i="2"/>
  <c r="O315" i="2"/>
  <c r="O317" i="2"/>
  <c r="L16" i="2"/>
  <c r="L14" i="2" s="1"/>
  <c r="O26" i="2"/>
  <c r="O184" i="2"/>
  <c r="O183" i="2"/>
  <c r="L181" i="2"/>
  <c r="O181" i="2" s="1"/>
  <c r="O525" i="2"/>
  <c r="L523" i="2"/>
  <c r="O523" i="2" s="1"/>
  <c r="L20" i="2"/>
  <c r="L18" i="2" s="1"/>
  <c r="L13" i="2"/>
  <c r="L11" i="2" s="1"/>
  <c r="O23" i="2"/>
  <c r="M315" i="2"/>
  <c r="P315" i="2" s="1"/>
  <c r="O12" i="2"/>
  <c r="L9" i="2"/>
  <c r="M151" i="1"/>
  <c r="M149" i="1" s="1"/>
  <c r="L171" i="1"/>
  <c r="O171" i="1" s="1"/>
  <c r="L629" i="2"/>
  <c r="O629" i="2" s="1"/>
  <c r="O167" i="2"/>
  <c r="L165" i="2"/>
  <c r="O165" i="2" s="1"/>
  <c r="M149" i="2"/>
  <c r="P149" i="2" s="1"/>
  <c r="P151" i="2"/>
  <c r="N9" i="2"/>
  <c r="I65" i="2"/>
  <c r="K65" i="2" s="1"/>
  <c r="K77" i="2"/>
  <c r="L21" i="2"/>
  <c r="O21" i="2" s="1"/>
  <c r="P26" i="2"/>
  <c r="M16" i="2"/>
  <c r="P16" i="2" s="1"/>
  <c r="O282" i="1"/>
  <c r="O546" i="2"/>
  <c r="L544" i="2"/>
  <c r="O544" i="2" s="1"/>
  <c r="L227" i="2"/>
  <c r="O249" i="2"/>
  <c r="M345" i="2"/>
  <c r="L419" i="2"/>
  <c r="I64" i="2"/>
  <c r="K64" i="2" s="1"/>
  <c r="K76" i="2"/>
  <c r="P121" i="2"/>
  <c r="M119" i="2"/>
  <c r="P119" i="2" s="1"/>
  <c r="M28" i="2"/>
  <c r="P28" i="2" s="1"/>
  <c r="P29" i="2"/>
  <c r="L94" i="1"/>
  <c r="O94" i="1" s="1"/>
  <c r="N229" i="1"/>
  <c r="J233" i="1"/>
  <c r="O788" i="2"/>
  <c r="L786" i="2"/>
  <c r="O786" i="2" s="1"/>
  <c r="K433" i="2"/>
  <c r="I417" i="2"/>
  <c r="K417" i="2" s="1"/>
  <c r="P279" i="2"/>
  <c r="O279" i="2"/>
  <c r="L655" i="2"/>
  <c r="O655" i="2" s="1"/>
  <c r="N14" i="2"/>
  <c r="P68" i="2"/>
  <c r="M66" i="2"/>
  <c r="N277" i="2"/>
  <c r="O446" i="2"/>
  <c r="L444" i="2"/>
  <c r="O444" i="2" s="1"/>
  <c r="N414" i="2"/>
  <c r="O19" i="2"/>
  <c r="P23" i="2"/>
  <c r="M20" i="2"/>
  <c r="M13" i="2"/>
  <c r="M21" i="2"/>
  <c r="P21" i="2" s="1"/>
  <c r="P15" i="2"/>
  <c r="O41" i="2"/>
  <c r="K537" i="2"/>
  <c r="N261" i="2"/>
  <c r="O261" i="2" s="1"/>
  <c r="O263" i="2"/>
  <c r="M181" i="2"/>
  <c r="P181" i="2" s="1"/>
  <c r="M414" i="2"/>
  <c r="P414" i="2" s="1"/>
  <c r="O56" i="2"/>
  <c r="M9" i="2"/>
  <c r="I131" i="2"/>
  <c r="K131" i="2" s="1"/>
  <c r="K143" i="2"/>
  <c r="K237" i="2"/>
  <c r="I226" i="2"/>
  <c r="K102" i="1"/>
  <c r="K116" i="1"/>
  <c r="K225" i="1"/>
  <c r="J722" i="1"/>
  <c r="K722" i="1" s="1"/>
  <c r="L183" i="1"/>
  <c r="L181" i="1" s="1"/>
  <c r="P410" i="1"/>
  <c r="J604" i="1"/>
  <c r="K104" i="1"/>
  <c r="K109" i="1"/>
  <c r="M134" i="1"/>
  <c r="M132" i="1" s="1"/>
  <c r="K193" i="1"/>
  <c r="P333" i="1"/>
  <c r="K359" i="1"/>
  <c r="K385" i="1"/>
  <c r="K223" i="1"/>
  <c r="P323" i="1"/>
  <c r="K372" i="1"/>
  <c r="P186" i="1"/>
  <c r="K312" i="1"/>
  <c r="K107" i="1"/>
  <c r="K208" i="1"/>
  <c r="K310" i="1"/>
  <c r="K325" i="1"/>
  <c r="J466" i="1"/>
  <c r="K466" i="1" s="1"/>
  <c r="K726" i="1"/>
  <c r="L134" i="1"/>
  <c r="L132" i="1" s="1"/>
  <c r="K290" i="1"/>
  <c r="L300" i="1"/>
  <c r="L298" i="1" s="1"/>
  <c r="O557" i="1"/>
  <c r="K823" i="1"/>
  <c r="K826" i="1"/>
  <c r="M184" i="1"/>
  <c r="P184" i="1" s="1"/>
  <c r="L230" i="1"/>
  <c r="L283" i="1"/>
  <c r="O283" i="1" s="1"/>
  <c r="L317" i="1"/>
  <c r="L315" i="1" s="1"/>
  <c r="N404" i="1"/>
  <c r="N402" i="1" s="1"/>
  <c r="K487" i="1"/>
  <c r="L187" i="1"/>
  <c r="O187" i="1" s="1"/>
  <c r="K483" i="1"/>
  <c r="K495" i="1"/>
  <c r="K540" i="1"/>
  <c r="L267" i="1"/>
  <c r="O267" i="1" s="1"/>
  <c r="L546" i="1"/>
  <c r="L544" i="1" s="1"/>
  <c r="N90" i="1"/>
  <c r="N88" i="1" s="1"/>
  <c r="N151" i="1"/>
  <c r="N149" i="1" s="1"/>
  <c r="N217" i="1"/>
  <c r="L231" i="1"/>
  <c r="M300" i="1"/>
  <c r="L36" i="1"/>
  <c r="O36" i="1" s="1"/>
  <c r="J434" i="1"/>
  <c r="J418" i="1" s="1"/>
  <c r="K728" i="1"/>
  <c r="I76" i="1"/>
  <c r="I64" i="1" s="1"/>
  <c r="L198" i="1"/>
  <c r="J236" i="1"/>
  <c r="K374" i="1"/>
  <c r="J465" i="1"/>
  <c r="K465" i="1" s="1"/>
  <c r="K538" i="1"/>
  <c r="K541" i="1"/>
  <c r="K671" i="1"/>
  <c r="K700" i="1"/>
  <c r="L55" i="1"/>
  <c r="L53" i="1" s="1"/>
  <c r="P61" i="1"/>
  <c r="M68" i="1"/>
  <c r="M66" i="1" s="1"/>
  <c r="M72" i="1"/>
  <c r="P72" i="1" s="1"/>
  <c r="N134" i="1"/>
  <c r="N132" i="1" s="1"/>
  <c r="L229" i="1"/>
  <c r="I233" i="1"/>
  <c r="L301" i="1"/>
  <c r="O301" i="1" s="1"/>
  <c r="K144" i="1"/>
  <c r="M167" i="1"/>
  <c r="M165" i="1" s="1"/>
  <c r="K435" i="1"/>
  <c r="K439" i="1"/>
  <c r="K672" i="1"/>
  <c r="P32" i="1"/>
  <c r="M43" i="1"/>
  <c r="M41" i="1" s="1"/>
  <c r="K110" i="1"/>
  <c r="K115" i="1"/>
  <c r="I190" i="1"/>
  <c r="K190" i="1" s="1"/>
  <c r="J194" i="1"/>
  <c r="K214" i="1"/>
  <c r="I237" i="1"/>
  <c r="L279" i="1"/>
  <c r="L277" i="1" s="1"/>
  <c r="M334" i="1"/>
  <c r="P334" i="1" s="1"/>
  <c r="K338" i="1"/>
  <c r="K378" i="1"/>
  <c r="K381" i="1"/>
  <c r="K401" i="1"/>
  <c r="K462" i="1"/>
  <c r="K649" i="1"/>
  <c r="K99" i="1"/>
  <c r="J87" i="1"/>
  <c r="K87" i="1" s="1"/>
  <c r="O331" i="1"/>
  <c r="M55" i="1"/>
  <c r="M53" i="1" s="1"/>
  <c r="L68" i="1"/>
  <c r="I77" i="1"/>
  <c r="I65" i="1" s="1"/>
  <c r="O93" i="1"/>
  <c r="M121" i="1"/>
  <c r="M119" i="1" s="1"/>
  <c r="O127" i="1"/>
  <c r="M152" i="1"/>
  <c r="P170" i="1"/>
  <c r="N183" i="1"/>
  <c r="N230" i="1"/>
  <c r="J235" i="1"/>
  <c r="L249" i="1"/>
  <c r="O249" i="1" s="1"/>
  <c r="N279" i="1"/>
  <c r="N277" i="1" s="1"/>
  <c r="K291" i="1"/>
  <c r="L304" i="1"/>
  <c r="O304" i="1" s="1"/>
  <c r="M331" i="1"/>
  <c r="P331" i="1" s="1"/>
  <c r="M347" i="1"/>
  <c r="M345" i="1" s="1"/>
  <c r="O350" i="1"/>
  <c r="I364" i="1"/>
  <c r="O397" i="1"/>
  <c r="I434" i="1"/>
  <c r="I418" i="1" s="1"/>
  <c r="J560" i="1"/>
  <c r="K560" i="1" s="1"/>
  <c r="J568" i="1"/>
  <c r="K568" i="1" s="1"/>
  <c r="K674" i="1"/>
  <c r="J679" i="1"/>
  <c r="J678" i="1" s="1"/>
  <c r="L789" i="1"/>
  <c r="O789" i="1" s="1"/>
  <c r="O791" i="1"/>
  <c r="N263" i="1"/>
  <c r="N261" i="1" s="1"/>
  <c r="O58" i="1"/>
  <c r="J77" i="1"/>
  <c r="J65" i="1" s="1"/>
  <c r="J76" i="1"/>
  <c r="J64" i="1" s="1"/>
  <c r="M90" i="1"/>
  <c r="J100" i="1"/>
  <c r="K100" i="1" s="1"/>
  <c r="M122" i="1"/>
  <c r="P122" i="1" s="1"/>
  <c r="P127" i="1"/>
  <c r="J143" i="1"/>
  <c r="J131" i="1" s="1"/>
  <c r="N152" i="1"/>
  <c r="M155" i="1"/>
  <c r="P155" i="1" s="1"/>
  <c r="N167" i="1"/>
  <c r="N165" i="1" s="1"/>
  <c r="L184" i="1"/>
  <c r="O184" i="1" s="1"/>
  <c r="O191" i="1"/>
  <c r="K287" i="1"/>
  <c r="L26" i="1"/>
  <c r="L334" i="1"/>
  <c r="O334" i="1" s="1"/>
  <c r="O348" i="1"/>
  <c r="P350" i="1"/>
  <c r="K400" i="1"/>
  <c r="K443" i="1"/>
  <c r="L547" i="1"/>
  <c r="J561" i="1"/>
  <c r="K561" i="1" s="1"/>
  <c r="J596" i="1"/>
  <c r="J603" i="1"/>
  <c r="K644" i="1"/>
  <c r="K647" i="1"/>
  <c r="K821" i="1"/>
  <c r="K827" i="1"/>
  <c r="L657" i="1"/>
  <c r="L655" i="1" s="1"/>
  <c r="L56" i="1"/>
  <c r="N68" i="1"/>
  <c r="O186" i="1"/>
  <c r="N231" i="1"/>
  <c r="K293" i="1"/>
  <c r="J675" i="1"/>
  <c r="J669" i="1" s="1"/>
  <c r="K669" i="1" s="1"/>
  <c r="M26" i="1"/>
  <c r="M16" i="1" s="1"/>
  <c r="M14" i="1" s="1"/>
  <c r="N198" i="1"/>
  <c r="I235" i="1"/>
  <c r="K235" i="1" s="1"/>
  <c r="O266" i="1"/>
  <c r="M317" i="1"/>
  <c r="M315" i="1" s="1"/>
  <c r="N391" i="1"/>
  <c r="N389" i="1" s="1"/>
  <c r="N528" i="1"/>
  <c r="N525" i="1" s="1"/>
  <c r="N523" i="1" s="1"/>
  <c r="L43" i="1"/>
  <c r="L41" i="1" s="1"/>
  <c r="O61" i="1"/>
  <c r="M94" i="1"/>
  <c r="P94" i="1" s="1"/>
  <c r="K114" i="1"/>
  <c r="K146" i="1"/>
  <c r="K204" i="1"/>
  <c r="L217" i="1"/>
  <c r="P266" i="1"/>
  <c r="N317" i="1"/>
  <c r="N315" i="1" s="1"/>
  <c r="M330" i="1"/>
  <c r="M328" i="1" s="1"/>
  <c r="O333" i="1"/>
  <c r="J364" i="1"/>
  <c r="K412" i="1"/>
  <c r="K440" i="1"/>
  <c r="K489" i="1"/>
  <c r="J582" i="1"/>
  <c r="J576" i="1" s="1"/>
  <c r="J621" i="1"/>
  <c r="K621" i="1" s="1"/>
  <c r="L631" i="1"/>
  <c r="L629" i="1" s="1"/>
  <c r="K651" i="1"/>
  <c r="J708" i="1"/>
  <c r="I785" i="1"/>
  <c r="K785" i="1" s="1"/>
  <c r="O788" i="1"/>
  <c r="L786" i="1"/>
  <c r="O786" i="1" s="1"/>
  <c r="P125" i="1"/>
  <c r="N43" i="1"/>
  <c r="N121" i="1"/>
  <c r="N119" i="1" s="1"/>
  <c r="M171" i="1"/>
  <c r="P171" i="1" s="1"/>
  <c r="L404" i="1"/>
  <c r="L402" i="1" s="1"/>
  <c r="N26" i="1"/>
  <c r="L33" i="1"/>
  <c r="M47" i="1"/>
  <c r="P47" i="1" s="1"/>
  <c r="K80" i="1"/>
  <c r="K83" i="1"/>
  <c r="J98" i="1"/>
  <c r="J86" i="1" s="1"/>
  <c r="K111" i="1"/>
  <c r="K118" i="1"/>
  <c r="K159" i="1"/>
  <c r="K176" i="1"/>
  <c r="P189" i="1"/>
  <c r="N209" i="1"/>
  <c r="J237" i="1"/>
  <c r="J226" i="1" s="1"/>
  <c r="J180" i="1" s="1"/>
  <c r="M264" i="1"/>
  <c r="P264" i="1" s="1"/>
  <c r="I276" i="1"/>
  <c r="K276" i="1" s="1"/>
  <c r="N318" i="1"/>
  <c r="P318" i="1" s="1"/>
  <c r="P320" i="1"/>
  <c r="K365" i="1"/>
  <c r="K370" i="1"/>
  <c r="N392" i="1"/>
  <c r="L395" i="1"/>
  <c r="O395" i="1" s="1"/>
  <c r="L469" i="1"/>
  <c r="L467" i="1" s="1"/>
  <c r="L533" i="1"/>
  <c r="O533" i="1" s="1"/>
  <c r="N55" i="1"/>
  <c r="P58" i="1"/>
  <c r="L91" i="1"/>
  <c r="O91" i="1" s="1"/>
  <c r="O137" i="1"/>
  <c r="O140" i="1"/>
  <c r="L151" i="1"/>
  <c r="L209" i="1"/>
  <c r="L280" i="1"/>
  <c r="O280" i="1" s="1"/>
  <c r="P282" i="1"/>
  <c r="K311" i="1"/>
  <c r="M321" i="1"/>
  <c r="P321" i="1" s="1"/>
  <c r="J327" i="1"/>
  <c r="K327" i="1" s="1"/>
  <c r="L405" i="1"/>
  <c r="O405" i="1" s="1"/>
  <c r="I433" i="1"/>
  <c r="K438" i="1"/>
  <c r="L446" i="1"/>
  <c r="L444" i="1" s="1"/>
  <c r="L454" i="1"/>
  <c r="O454" i="1" s="1"/>
  <c r="O479" i="1"/>
  <c r="K485" i="1"/>
  <c r="N549" i="1"/>
  <c r="N547" i="1" s="1"/>
  <c r="O641" i="1"/>
  <c r="J701" i="1"/>
  <c r="K701" i="1" s="1"/>
  <c r="K723" i="1"/>
  <c r="N791" i="1"/>
  <c r="N789" i="1" s="1"/>
  <c r="K164" i="1"/>
  <c r="O264" i="1"/>
  <c r="P395" i="1"/>
  <c r="L421" i="1"/>
  <c r="L419" i="1" s="1"/>
  <c r="M23" i="1"/>
  <c r="M13" i="1" s="1"/>
  <c r="K78" i="1"/>
  <c r="K81" i="1"/>
  <c r="K84" i="1"/>
  <c r="P93" i="1"/>
  <c r="K106" i="1"/>
  <c r="K113" i="1"/>
  <c r="J112" i="1"/>
  <c r="I130" i="1"/>
  <c r="K130" i="1" s="1"/>
  <c r="P137" i="1"/>
  <c r="P140" i="1"/>
  <c r="K148" i="1"/>
  <c r="O154" i="1"/>
  <c r="L167" i="1"/>
  <c r="L165" i="1" s="1"/>
  <c r="P173" i="1"/>
  <c r="L238" i="1"/>
  <c r="P280" i="1"/>
  <c r="N330" i="1"/>
  <c r="K340" i="1"/>
  <c r="N347" i="1"/>
  <c r="L525" i="1"/>
  <c r="L523" i="1" s="1"/>
  <c r="J569" i="1"/>
  <c r="K569" i="1" s="1"/>
  <c r="J620" i="1"/>
  <c r="K620" i="1" s="1"/>
  <c r="N634" i="1"/>
  <c r="O634" i="1" s="1"/>
  <c r="K673" i="1"/>
  <c r="J729" i="1"/>
  <c r="P351" i="1"/>
  <c r="M56" i="1"/>
  <c r="L59" i="1"/>
  <c r="O59" i="1" s="1"/>
  <c r="L90" i="1"/>
  <c r="K103" i="1"/>
  <c r="L121" i="1"/>
  <c r="O125" i="1"/>
  <c r="K145" i="1"/>
  <c r="P154" i="1"/>
  <c r="N238" i="1"/>
  <c r="K247" i="1"/>
  <c r="M263" i="1"/>
  <c r="M261" i="1" s="1"/>
  <c r="K294" i="1"/>
  <c r="K369" i="1"/>
  <c r="K437" i="1"/>
  <c r="K492" i="1"/>
  <c r="K498" i="1"/>
  <c r="J595" i="1"/>
  <c r="J628" i="1"/>
  <c r="K628" i="1" s="1"/>
  <c r="K643" i="1"/>
  <c r="N660" i="1"/>
  <c r="N657" i="1" s="1"/>
  <c r="N655" i="1" s="1"/>
  <c r="K725" i="1"/>
  <c r="K822" i="1"/>
  <c r="K825" i="1"/>
  <c r="K828" i="1"/>
  <c r="L429" i="1"/>
  <c r="O429" i="1" s="1"/>
  <c r="N23" i="1"/>
  <c r="N21" i="1" s="1"/>
  <c r="M59" i="1"/>
  <c r="P59" i="1" s="1"/>
  <c r="K79" i="1"/>
  <c r="K82" i="1"/>
  <c r="I86" i="1"/>
  <c r="K224" i="1"/>
  <c r="K244" i="1"/>
  <c r="K260" i="1"/>
  <c r="K271" i="1"/>
  <c r="N300" i="1"/>
  <c r="N298" i="1" s="1"/>
  <c r="O351" i="1"/>
  <c r="P353" i="1"/>
  <c r="K362" i="1"/>
  <c r="M391" i="1"/>
  <c r="N449" i="1"/>
  <c r="N446" i="1" s="1"/>
  <c r="N444" i="1" s="1"/>
  <c r="K539" i="1"/>
  <c r="K542" i="1"/>
  <c r="K670" i="1"/>
  <c r="N690" i="1"/>
  <c r="O690" i="1" s="1"/>
  <c r="K699" i="1"/>
  <c r="P44" i="1"/>
  <c r="O69" i="1"/>
  <c r="P91" i="1"/>
  <c r="O44" i="1"/>
  <c r="P69" i="1"/>
  <c r="K174" i="1"/>
  <c r="L12" i="1"/>
  <c r="P54" i="1"/>
  <c r="I112" i="1"/>
  <c r="I131" i="1"/>
  <c r="P133" i="1"/>
  <c r="L135" i="1"/>
  <c r="O135" i="1" s="1"/>
  <c r="L138" i="1"/>
  <c r="O138" i="1" s="1"/>
  <c r="O150" i="1"/>
  <c r="N168" i="1"/>
  <c r="O168" i="1" s="1"/>
  <c r="I197" i="1"/>
  <c r="K197" i="1" s="1"/>
  <c r="P262" i="1"/>
  <c r="M283" i="1"/>
  <c r="P283" i="1" s="1"/>
  <c r="P285" i="1"/>
  <c r="O445" i="1"/>
  <c r="L19" i="1"/>
  <c r="M12" i="1"/>
  <c r="M19" i="1"/>
  <c r="P29" i="1"/>
  <c r="P35" i="1"/>
  <c r="O46" i="1"/>
  <c r="O49" i="1"/>
  <c r="O71" i="1"/>
  <c r="O74" i="1"/>
  <c r="O124" i="1"/>
  <c r="M135" i="1"/>
  <c r="P135" i="1" s="1"/>
  <c r="M138" i="1"/>
  <c r="P138" i="1" s="1"/>
  <c r="L152" i="1"/>
  <c r="L155" i="1"/>
  <c r="O155" i="1" s="1"/>
  <c r="L228" i="1"/>
  <c r="I248" i="1"/>
  <c r="N249" i="1"/>
  <c r="L263" i="1"/>
  <c r="M279" i="1"/>
  <c r="J314" i="1"/>
  <c r="K314" i="1" s="1"/>
  <c r="L321" i="1"/>
  <c r="O321" i="1" s="1"/>
  <c r="O323" i="1"/>
  <c r="K379" i="1"/>
  <c r="P397" i="1"/>
  <c r="P468" i="1"/>
  <c r="M467" i="1"/>
  <c r="P467" i="1" s="1"/>
  <c r="N12" i="1"/>
  <c r="L23" i="1"/>
  <c r="P46" i="1"/>
  <c r="N56" i="1"/>
  <c r="P71" i="1"/>
  <c r="O170" i="1"/>
  <c r="N228" i="1"/>
  <c r="I236" i="1"/>
  <c r="O303" i="1"/>
  <c r="M301" i="1"/>
  <c r="P301" i="1" s="1"/>
  <c r="P303" i="1"/>
  <c r="K309" i="1"/>
  <c r="J297" i="1"/>
  <c r="K297" i="1" s="1"/>
  <c r="O394" i="1"/>
  <c r="L392" i="1"/>
  <c r="O392" i="1" s="1"/>
  <c r="L391" i="1"/>
  <c r="M404" i="1"/>
  <c r="M405" i="1"/>
  <c r="P405" i="1" s="1"/>
  <c r="O410" i="1"/>
  <c r="L408" i="1"/>
  <c r="O408" i="1" s="1"/>
  <c r="K215" i="1"/>
  <c r="O329" i="1"/>
  <c r="K355" i="1"/>
  <c r="K460" i="1"/>
  <c r="I442" i="1"/>
  <c r="K442" i="1" s="1"/>
  <c r="M502" i="1"/>
  <c r="P502" i="1" s="1"/>
  <c r="P504" i="1"/>
  <c r="O656" i="1"/>
  <c r="I216" i="1"/>
  <c r="K216" i="1" s="1"/>
  <c r="P278" i="1"/>
  <c r="J288" i="1"/>
  <c r="J275" i="1" s="1"/>
  <c r="K275" i="1" s="1"/>
  <c r="P299" i="1"/>
  <c r="M304" i="1"/>
  <c r="P304" i="1" s="1"/>
  <c r="P306" i="1"/>
  <c r="L318" i="1"/>
  <c r="O320" i="1"/>
  <c r="O390" i="1"/>
  <c r="P407" i="1"/>
  <c r="P419" i="1"/>
  <c r="L502" i="1"/>
  <c r="O502" i="1" s="1"/>
  <c r="O503" i="1"/>
  <c r="M544" i="1"/>
  <c r="P544" i="1" s="1"/>
  <c r="P545" i="1"/>
  <c r="P348" i="1"/>
  <c r="M392" i="1"/>
  <c r="P392" i="1" s="1"/>
  <c r="M408" i="1"/>
  <c r="P408" i="1" s="1"/>
  <c r="O431" i="1"/>
  <c r="M685" i="1"/>
  <c r="P685" i="1" s="1"/>
  <c r="J721" i="1"/>
  <c r="K721" i="1" s="1"/>
  <c r="M786" i="1"/>
  <c r="P786" i="1" s="1"/>
  <c r="L330" i="1"/>
  <c r="L347" i="1"/>
  <c r="N424" i="1"/>
  <c r="J537" i="1"/>
  <c r="M754" i="1"/>
  <c r="P754" i="1" s="1"/>
  <c r="L805" i="1"/>
  <c r="O805" i="1" s="1"/>
  <c r="N505" i="1"/>
  <c r="J583" i="1"/>
  <c r="J577" i="1" s="1"/>
  <c r="K577" i="1" s="1"/>
  <c r="M655" i="1"/>
  <c r="P655" i="1" s="1"/>
  <c r="L687" i="1"/>
  <c r="L688" i="1"/>
  <c r="K824" i="1"/>
  <c r="O353" i="1"/>
  <c r="K360" i="1"/>
  <c r="N472" i="1"/>
  <c r="N807" i="1"/>
  <c r="N805" i="1" s="1"/>
  <c r="N808" i="1"/>
  <c r="O20" i="15" l="1"/>
  <c r="P21" i="14"/>
  <c r="L28" i="15"/>
  <c r="O28" i="15" s="1"/>
  <c r="O21" i="14"/>
  <c r="P13" i="13"/>
  <c r="O41" i="14"/>
  <c r="N37" i="14"/>
  <c r="P21" i="15"/>
  <c r="P24" i="14"/>
  <c r="P165" i="13"/>
  <c r="L28" i="14"/>
  <c r="O28" i="14" s="1"/>
  <c r="P88" i="15"/>
  <c r="M10" i="13"/>
  <c r="M8" i="13" s="1"/>
  <c r="K226" i="13"/>
  <c r="P298" i="15"/>
  <c r="P41" i="11"/>
  <c r="N37" i="15"/>
  <c r="L414" i="15"/>
  <c r="O414" i="15" s="1"/>
  <c r="O277" i="15"/>
  <c r="O24" i="15"/>
  <c r="O11" i="15"/>
  <c r="M18" i="15"/>
  <c r="P18" i="15" s="1"/>
  <c r="O14" i="15"/>
  <c r="K226" i="15"/>
  <c r="I180" i="15"/>
  <c r="K180" i="15" s="1"/>
  <c r="P24" i="15"/>
  <c r="O14" i="9"/>
  <c r="L18" i="15"/>
  <c r="O18" i="15" s="1"/>
  <c r="P9" i="15"/>
  <c r="N10" i="15"/>
  <c r="N8" i="15" s="1"/>
  <c r="N414" i="15"/>
  <c r="O419" i="15"/>
  <c r="M37" i="15"/>
  <c r="O13" i="15"/>
  <c r="L10" i="15"/>
  <c r="L8" i="15" s="1"/>
  <c r="L37" i="15"/>
  <c r="O16" i="15"/>
  <c r="O9" i="15"/>
  <c r="P13" i="15"/>
  <c r="M10" i="15"/>
  <c r="M11" i="15"/>
  <c r="P11" i="15" s="1"/>
  <c r="P16" i="15"/>
  <c r="M14" i="15"/>
  <c r="P14" i="15" s="1"/>
  <c r="L37" i="14"/>
  <c r="O88" i="10"/>
  <c r="P20" i="14"/>
  <c r="M18" i="14"/>
  <c r="P18" i="14" s="1"/>
  <c r="O20" i="14"/>
  <c r="L18" i="14"/>
  <c r="O18" i="14" s="1"/>
  <c r="P165" i="14"/>
  <c r="P13" i="14"/>
  <c r="M11" i="14"/>
  <c r="P11" i="14" s="1"/>
  <c r="M10" i="14"/>
  <c r="O165" i="14"/>
  <c r="P14" i="13"/>
  <c r="O16" i="14"/>
  <c r="L14" i="14"/>
  <c r="O14" i="14" s="1"/>
  <c r="L10" i="14"/>
  <c r="L11" i="14"/>
  <c r="O11" i="14" s="1"/>
  <c r="I180" i="14"/>
  <c r="K180" i="14" s="1"/>
  <c r="K226" i="14"/>
  <c r="O419" i="14"/>
  <c r="L414" i="14"/>
  <c r="O414" i="14" s="1"/>
  <c r="M37" i="14"/>
  <c r="P328" i="10"/>
  <c r="O20" i="9"/>
  <c r="O16" i="12"/>
  <c r="O18" i="13"/>
  <c r="P16" i="13"/>
  <c r="P24" i="11"/>
  <c r="L10" i="12"/>
  <c r="L8" i="12" s="1"/>
  <c r="L11" i="12"/>
  <c r="O11" i="12" s="1"/>
  <c r="L28" i="13"/>
  <c r="O28" i="13" s="1"/>
  <c r="O30" i="13"/>
  <c r="P298" i="13"/>
  <c r="O298" i="13"/>
  <c r="O24" i="9"/>
  <c r="O21" i="13"/>
  <c r="L28" i="5"/>
  <c r="O28" i="5" s="1"/>
  <c r="L28" i="9"/>
  <c r="O28" i="9" s="1"/>
  <c r="L414" i="13"/>
  <c r="O414" i="13" s="1"/>
  <c r="P328" i="12"/>
  <c r="O9" i="13"/>
  <c r="O132" i="13"/>
  <c r="P20" i="13"/>
  <c r="M18" i="13"/>
  <c r="P18" i="13" s="1"/>
  <c r="O16" i="13"/>
  <c r="L14" i="13"/>
  <c r="O14" i="13" s="1"/>
  <c r="N37" i="13"/>
  <c r="O41" i="13"/>
  <c r="L37" i="13"/>
  <c r="N11" i="13"/>
  <c r="O11" i="13" s="1"/>
  <c r="N10" i="13"/>
  <c r="N8" i="13" s="1"/>
  <c r="O13" i="13"/>
  <c r="L10" i="13"/>
  <c r="M37" i="13"/>
  <c r="P41" i="6"/>
  <c r="P11" i="13"/>
  <c r="O20" i="13"/>
  <c r="O24" i="10"/>
  <c r="O30" i="12"/>
  <c r="L28" i="12"/>
  <c r="O28" i="12" s="1"/>
  <c r="O21" i="12"/>
  <c r="P41" i="8"/>
  <c r="P16" i="12"/>
  <c r="O18" i="12"/>
  <c r="O9" i="12"/>
  <c r="L28" i="6"/>
  <c r="O28" i="6" s="1"/>
  <c r="N14" i="12"/>
  <c r="P14" i="12" s="1"/>
  <c r="N10" i="12"/>
  <c r="N8" i="12" s="1"/>
  <c r="L414" i="12"/>
  <c r="P119" i="12"/>
  <c r="M37" i="12"/>
  <c r="P37" i="12" s="1"/>
  <c r="O41" i="12"/>
  <c r="L37" i="12"/>
  <c r="O37" i="12" s="1"/>
  <c r="P13" i="5"/>
  <c r="M10" i="5"/>
  <c r="M8" i="5" s="1"/>
  <c r="L28" i="11"/>
  <c r="O28" i="11" s="1"/>
  <c r="O328" i="12"/>
  <c r="P13" i="12"/>
  <c r="M10" i="12"/>
  <c r="M11" i="12"/>
  <c r="P11" i="12" s="1"/>
  <c r="O467" i="12"/>
  <c r="N414" i="12"/>
  <c r="I180" i="12"/>
  <c r="K180" i="12" s="1"/>
  <c r="K226" i="12"/>
  <c r="O14" i="12"/>
  <c r="P20" i="12"/>
  <c r="M18" i="12"/>
  <c r="P18" i="12" s="1"/>
  <c r="O20" i="12"/>
  <c r="L414" i="11"/>
  <c r="O414" i="11" s="1"/>
  <c r="P181" i="7"/>
  <c r="L10" i="9"/>
  <c r="L8" i="9" s="1"/>
  <c r="O345" i="11"/>
  <c r="P24" i="9"/>
  <c r="P21" i="11"/>
  <c r="P165" i="11"/>
  <c r="P16" i="11"/>
  <c r="M14" i="11"/>
  <c r="P14" i="11" s="1"/>
  <c r="P53" i="6"/>
  <c r="O13" i="11"/>
  <c r="L10" i="11"/>
  <c r="O10" i="11" s="1"/>
  <c r="L11" i="11"/>
  <c r="N8" i="11"/>
  <c r="K226" i="11"/>
  <c r="I180" i="11"/>
  <c r="K180" i="11" s="1"/>
  <c r="O16" i="9"/>
  <c r="O20" i="11"/>
  <c r="L18" i="11"/>
  <c r="O18" i="11" s="1"/>
  <c r="L14" i="11"/>
  <c r="O14" i="11" s="1"/>
  <c r="N11" i="11"/>
  <c r="O9" i="11"/>
  <c r="M37" i="11"/>
  <c r="P13" i="11"/>
  <c r="M10" i="11"/>
  <c r="M11" i="11"/>
  <c r="L28" i="7"/>
  <c r="O28" i="7" s="1"/>
  <c r="P181" i="11"/>
  <c r="P88" i="11"/>
  <c r="N37" i="11"/>
  <c r="P20" i="11"/>
  <c r="M18" i="11"/>
  <c r="P18" i="11" s="1"/>
  <c r="L37" i="11"/>
  <c r="P24" i="7"/>
  <c r="N10" i="9"/>
  <c r="N8" i="9" s="1"/>
  <c r="L11" i="9"/>
  <c r="O11" i="9" s="1"/>
  <c r="N10" i="7"/>
  <c r="N8" i="7" s="1"/>
  <c r="O13" i="9"/>
  <c r="O18" i="10"/>
  <c r="O20" i="10"/>
  <c r="P20" i="10"/>
  <c r="M18" i="10"/>
  <c r="P18" i="10" s="1"/>
  <c r="O181" i="10"/>
  <c r="N37" i="10"/>
  <c r="L14" i="10"/>
  <c r="O14" i="10" s="1"/>
  <c r="O16" i="10"/>
  <c r="L28" i="10"/>
  <c r="O28" i="10" s="1"/>
  <c r="O30" i="10"/>
  <c r="M14" i="10"/>
  <c r="P14" i="10" s="1"/>
  <c r="L10" i="10"/>
  <c r="N10" i="10"/>
  <c r="N8" i="10" s="1"/>
  <c r="N11" i="10"/>
  <c r="O11" i="10" s="1"/>
  <c r="P181" i="10"/>
  <c r="M37" i="10"/>
  <c r="P21" i="10"/>
  <c r="O13" i="10"/>
  <c r="L414" i="10"/>
  <c r="O414" i="10" s="1"/>
  <c r="O419" i="10"/>
  <c r="P13" i="10"/>
  <c r="M10" i="10"/>
  <c r="M11" i="10"/>
  <c r="L37" i="10"/>
  <c r="K226" i="10"/>
  <c r="I180" i="10"/>
  <c r="K180" i="10" s="1"/>
  <c r="K226" i="7"/>
  <c r="O24" i="8"/>
  <c r="N18" i="9"/>
  <c r="O18" i="9" s="1"/>
  <c r="M37" i="9"/>
  <c r="P37" i="9" s="1"/>
  <c r="P328" i="8"/>
  <c r="L37" i="9"/>
  <c r="O37" i="9" s="1"/>
  <c r="P16" i="9"/>
  <c r="M14" i="9"/>
  <c r="P14" i="9" s="1"/>
  <c r="L28" i="8"/>
  <c r="O28" i="8" s="1"/>
  <c r="P16" i="8"/>
  <c r="K226" i="9"/>
  <c r="I180" i="9"/>
  <c r="K180" i="9" s="1"/>
  <c r="L414" i="9"/>
  <c r="O414" i="9" s="1"/>
  <c r="O419" i="9"/>
  <c r="O24" i="7"/>
  <c r="O14" i="8"/>
  <c r="P20" i="9"/>
  <c r="M18" i="9"/>
  <c r="P13" i="9"/>
  <c r="M10" i="9"/>
  <c r="M11" i="9"/>
  <c r="P11" i="9" s="1"/>
  <c r="I180" i="5"/>
  <c r="K180" i="5" s="1"/>
  <c r="O20" i="8"/>
  <c r="P345" i="8"/>
  <c r="N37" i="8"/>
  <c r="M14" i="8"/>
  <c r="P14" i="8" s="1"/>
  <c r="P345" i="6"/>
  <c r="L37" i="8"/>
  <c r="O16" i="8"/>
  <c r="L10" i="8"/>
  <c r="L414" i="8"/>
  <c r="O414" i="8" s="1"/>
  <c r="M37" i="8"/>
  <c r="N10" i="8"/>
  <c r="N8" i="8" s="1"/>
  <c r="O13" i="8"/>
  <c r="P20" i="8"/>
  <c r="M18" i="8"/>
  <c r="P9" i="8"/>
  <c r="N18" i="8"/>
  <c r="O18" i="8" s="1"/>
  <c r="N11" i="8"/>
  <c r="O11" i="8" s="1"/>
  <c r="P13" i="8"/>
  <c r="M10" i="8"/>
  <c r="M8" i="8" s="1"/>
  <c r="M11" i="8"/>
  <c r="K226" i="8"/>
  <c r="I180" i="8"/>
  <c r="K180" i="8" s="1"/>
  <c r="L14" i="7"/>
  <c r="O14" i="7" s="1"/>
  <c r="P53" i="7"/>
  <c r="O41" i="7"/>
  <c r="L37" i="7"/>
  <c r="P20" i="7"/>
  <c r="M18" i="7"/>
  <c r="P18" i="7" s="1"/>
  <c r="O13" i="7"/>
  <c r="L10" i="7"/>
  <c r="M37" i="7"/>
  <c r="P41" i="7"/>
  <c r="P16" i="6"/>
  <c r="O20" i="7"/>
  <c r="L18" i="7"/>
  <c r="O18" i="7" s="1"/>
  <c r="P13" i="7"/>
  <c r="M10" i="7"/>
  <c r="O328" i="7"/>
  <c r="M11" i="7"/>
  <c r="P11" i="7" s="1"/>
  <c r="O419" i="7"/>
  <c r="L414" i="7"/>
  <c r="N37" i="7"/>
  <c r="N414" i="7"/>
  <c r="L11" i="7"/>
  <c r="O11" i="7" s="1"/>
  <c r="P9" i="7"/>
  <c r="O9" i="7"/>
  <c r="K226" i="6"/>
  <c r="I180" i="6"/>
  <c r="K180" i="6" s="1"/>
  <c r="N37" i="6"/>
  <c r="O328" i="6"/>
  <c r="O88" i="6"/>
  <c r="P13" i="6"/>
  <c r="M10" i="6"/>
  <c r="M11" i="6"/>
  <c r="P11" i="6" s="1"/>
  <c r="P21" i="6"/>
  <c r="O24" i="6"/>
  <c r="P20" i="5"/>
  <c r="O18" i="5"/>
  <c r="O16" i="6"/>
  <c r="N11" i="5"/>
  <c r="P11" i="5" s="1"/>
  <c r="P66" i="6"/>
  <c r="M37" i="6"/>
  <c r="L14" i="6"/>
  <c r="O14" i="6" s="1"/>
  <c r="N10" i="6"/>
  <c r="N8" i="6" s="1"/>
  <c r="M14" i="6"/>
  <c r="P14" i="6" s="1"/>
  <c r="O11" i="6"/>
  <c r="L37" i="6"/>
  <c r="O13" i="6"/>
  <c r="L10" i="6"/>
  <c r="L414" i="6"/>
  <c r="O414" i="6" s="1"/>
  <c r="O419" i="6"/>
  <c r="O9" i="6"/>
  <c r="P345" i="5"/>
  <c r="O20" i="6"/>
  <c r="L18" i="6"/>
  <c r="O18" i="6" s="1"/>
  <c r="P20" i="6"/>
  <c r="M18" i="6"/>
  <c r="P18" i="6" s="1"/>
  <c r="P328" i="4"/>
  <c r="P165" i="4"/>
  <c r="P328" i="5"/>
  <c r="P24" i="5"/>
  <c r="O21" i="5"/>
  <c r="O20" i="5"/>
  <c r="O90" i="1"/>
  <c r="K233" i="1"/>
  <c r="M18" i="5"/>
  <c r="P18" i="5" s="1"/>
  <c r="O9" i="5"/>
  <c r="O53" i="5"/>
  <c r="O13" i="5"/>
  <c r="L10" i="5"/>
  <c r="L8" i="5" s="1"/>
  <c r="L11" i="5"/>
  <c r="N37" i="5"/>
  <c r="O14" i="5"/>
  <c r="O88" i="5"/>
  <c r="L37" i="5"/>
  <c r="O21" i="3"/>
  <c r="O16" i="5"/>
  <c r="P9" i="5"/>
  <c r="N10" i="5"/>
  <c r="P24" i="2"/>
  <c r="O18" i="3"/>
  <c r="O132" i="5"/>
  <c r="L414" i="5"/>
  <c r="O414" i="5" s="1"/>
  <c r="O419" i="5"/>
  <c r="P16" i="5"/>
  <c r="M14" i="5"/>
  <c r="P14" i="5" s="1"/>
  <c r="M37" i="5"/>
  <c r="P24" i="4"/>
  <c r="L28" i="4"/>
  <c r="O28" i="4" s="1"/>
  <c r="L28" i="2"/>
  <c r="O28" i="2" s="1"/>
  <c r="P21" i="3"/>
  <c r="O24" i="4"/>
  <c r="P11" i="4"/>
  <c r="O11" i="4"/>
  <c r="P21" i="4"/>
  <c r="K64" i="1"/>
  <c r="L28" i="3"/>
  <c r="O28" i="3" s="1"/>
  <c r="L10" i="3"/>
  <c r="L8" i="3" s="1"/>
  <c r="M37" i="4"/>
  <c r="O13" i="3"/>
  <c r="P24" i="3"/>
  <c r="O345" i="4"/>
  <c r="O261" i="4"/>
  <c r="O20" i="4"/>
  <c r="K226" i="4"/>
  <c r="I180" i="4"/>
  <c r="K180" i="4" s="1"/>
  <c r="L414" i="4"/>
  <c r="O414" i="4" s="1"/>
  <c r="O345" i="3"/>
  <c r="N37" i="3"/>
  <c r="P277" i="3"/>
  <c r="L18" i="4"/>
  <c r="O18" i="4" s="1"/>
  <c r="P88" i="4"/>
  <c r="P20" i="4"/>
  <c r="P181" i="4"/>
  <c r="M18" i="4"/>
  <c r="P18" i="4" s="1"/>
  <c r="P404" i="1"/>
  <c r="N10" i="4"/>
  <c r="N8" i="4" s="1"/>
  <c r="P9" i="4"/>
  <c r="L37" i="4"/>
  <c r="M14" i="4"/>
  <c r="P16" i="4"/>
  <c r="M10" i="4"/>
  <c r="P13" i="4"/>
  <c r="L10" i="4"/>
  <c r="O13" i="4"/>
  <c r="N14" i="4"/>
  <c r="O14" i="4" s="1"/>
  <c r="O16" i="4"/>
  <c r="O9" i="4"/>
  <c r="N37" i="4"/>
  <c r="O16" i="3"/>
  <c r="L14" i="3"/>
  <c r="O14" i="3" s="1"/>
  <c r="M14" i="3"/>
  <c r="P14" i="3" s="1"/>
  <c r="K434" i="1"/>
  <c r="O16" i="2"/>
  <c r="P345" i="2"/>
  <c r="N11" i="2"/>
  <c r="O11" i="2" s="1"/>
  <c r="P13" i="3"/>
  <c r="M10" i="3"/>
  <c r="M11" i="3"/>
  <c r="N10" i="3"/>
  <c r="N8" i="3" s="1"/>
  <c r="N11" i="3"/>
  <c r="O11" i="3" s="1"/>
  <c r="O419" i="3"/>
  <c r="L414" i="3"/>
  <c r="O414" i="3" s="1"/>
  <c r="M37" i="3"/>
  <c r="K226" i="3"/>
  <c r="I180" i="3"/>
  <c r="K180" i="3" s="1"/>
  <c r="O20" i="3"/>
  <c r="O9" i="3"/>
  <c r="O66" i="3"/>
  <c r="L37" i="3"/>
  <c r="N546" i="1"/>
  <c r="O546" i="1" s="1"/>
  <c r="O68" i="1"/>
  <c r="P20" i="3"/>
  <c r="M18" i="3"/>
  <c r="P18" i="3" s="1"/>
  <c r="O318" i="1"/>
  <c r="O449" i="1"/>
  <c r="K418" i="1"/>
  <c r="P132" i="1"/>
  <c r="N8" i="2"/>
  <c r="O20" i="2"/>
  <c r="L16" i="1"/>
  <c r="L14" i="1" s="1"/>
  <c r="O18" i="2"/>
  <c r="L30" i="1"/>
  <c r="L28" i="1" s="1"/>
  <c r="M14" i="2"/>
  <c r="P14" i="2" s="1"/>
  <c r="O14" i="2"/>
  <c r="P9" i="2"/>
  <c r="O9" i="2"/>
  <c r="K226" i="2"/>
  <c r="I180" i="2"/>
  <c r="K180" i="2" s="1"/>
  <c r="P277" i="2"/>
  <c r="O277" i="2"/>
  <c r="P13" i="2"/>
  <c r="M10" i="2"/>
  <c r="P10" i="2" s="1"/>
  <c r="M11" i="2"/>
  <c r="P66" i="2"/>
  <c r="M37" i="2"/>
  <c r="L37" i="2"/>
  <c r="P20" i="2"/>
  <c r="M18" i="2"/>
  <c r="P18" i="2" s="1"/>
  <c r="O419" i="2"/>
  <c r="L414" i="2"/>
  <c r="O414" i="2" s="1"/>
  <c r="O13" i="2"/>
  <c r="L10" i="2"/>
  <c r="O10" i="2" s="1"/>
  <c r="N37" i="2"/>
  <c r="O55" i="1"/>
  <c r="P119" i="1"/>
  <c r="N447" i="1"/>
  <c r="O447" i="1" s="1"/>
  <c r="L34" i="1"/>
  <c r="O34" i="1" s="1"/>
  <c r="J594" i="1"/>
  <c r="K594" i="1" s="1"/>
  <c r="J593" i="1"/>
  <c r="K593" i="1" s="1"/>
  <c r="O121" i="1"/>
  <c r="J654" i="1"/>
  <c r="K654" i="1" s="1"/>
  <c r="O183" i="1"/>
  <c r="O151" i="1"/>
  <c r="P90" i="1"/>
  <c r="P300" i="1"/>
  <c r="K675" i="1"/>
  <c r="O315" i="1"/>
  <c r="O391" i="1"/>
  <c r="O167" i="1"/>
  <c r="L66" i="1"/>
  <c r="K364" i="1"/>
  <c r="P183" i="1"/>
  <c r="P68" i="1"/>
  <c r="P149" i="1"/>
  <c r="P330" i="1"/>
  <c r="O152" i="1"/>
  <c r="L24" i="1"/>
  <c r="M88" i="1"/>
  <c r="P88" i="1" s="1"/>
  <c r="O198" i="1"/>
  <c r="O263" i="1"/>
  <c r="O549" i="1"/>
  <c r="K237" i="1"/>
  <c r="P167" i="1"/>
  <c r="O134" i="1"/>
  <c r="P152" i="1"/>
  <c r="P279" i="1"/>
  <c r="N632" i="1"/>
  <c r="O632" i="1" s="1"/>
  <c r="N227" i="1"/>
  <c r="M21" i="1"/>
  <c r="P21" i="1" s="1"/>
  <c r="O547" i="1"/>
  <c r="N658" i="1"/>
  <c r="O658" i="1" s="1"/>
  <c r="N788" i="1"/>
  <c r="N786" i="1" s="1"/>
  <c r="L119" i="1"/>
  <c r="O119" i="1" s="1"/>
  <c r="N53" i="1"/>
  <c r="O53" i="1" s="1"/>
  <c r="O209" i="1"/>
  <c r="P43" i="1"/>
  <c r="O528" i="1"/>
  <c r="O660" i="1"/>
  <c r="N631" i="1"/>
  <c r="N629" i="1" s="1"/>
  <c r="O629" i="1" s="1"/>
  <c r="M298" i="1"/>
  <c r="P298" i="1" s="1"/>
  <c r="K236" i="1"/>
  <c r="M20" i="1"/>
  <c r="M18" i="1" s="1"/>
  <c r="N181" i="1"/>
  <c r="M24" i="1"/>
  <c r="K65" i="1"/>
  <c r="P315" i="1"/>
  <c r="P263" i="1"/>
  <c r="O279" i="1"/>
  <c r="N328" i="1"/>
  <c r="P328" i="1" s="1"/>
  <c r="P391" i="1"/>
  <c r="O404" i="1"/>
  <c r="K77" i="1"/>
  <c r="P151" i="1"/>
  <c r="M402" i="1"/>
  <c r="P402" i="1" s="1"/>
  <c r="K131" i="1"/>
  <c r="K143" i="1"/>
  <c r="O402" i="1"/>
  <c r="O330" i="1"/>
  <c r="O298" i="1"/>
  <c r="K112" i="1"/>
  <c r="K76" i="1"/>
  <c r="L149" i="1"/>
  <c r="O149" i="1" s="1"/>
  <c r="P134" i="1"/>
  <c r="P26" i="1"/>
  <c r="O217" i="1"/>
  <c r="N66" i="1"/>
  <c r="P66" i="1" s="1"/>
  <c r="O238" i="1"/>
  <c r="O525" i="1"/>
  <c r="P317" i="1"/>
  <c r="N526" i="1"/>
  <c r="O526" i="1" s="1"/>
  <c r="J559" i="1"/>
  <c r="K576" i="1"/>
  <c r="P165" i="1"/>
  <c r="P55" i="1"/>
  <c r="O300" i="1"/>
  <c r="P121" i="1"/>
  <c r="O317" i="1"/>
  <c r="P168" i="1"/>
  <c r="K288" i="1"/>
  <c r="N687" i="1"/>
  <c r="N685" i="1" s="1"/>
  <c r="M389" i="1"/>
  <c r="P389" i="1" s="1"/>
  <c r="N688" i="1"/>
  <c r="O688" i="1" s="1"/>
  <c r="O655" i="1"/>
  <c r="O446" i="1"/>
  <c r="P261" i="1"/>
  <c r="O657" i="1"/>
  <c r="O132" i="1"/>
  <c r="L227" i="1"/>
  <c r="K86" i="1"/>
  <c r="O43" i="1"/>
  <c r="K433" i="1"/>
  <c r="I417" i="1"/>
  <c r="K417" i="1" s="1"/>
  <c r="L88" i="1"/>
  <c r="O88" i="1" s="1"/>
  <c r="N20" i="1"/>
  <c r="N18" i="1" s="1"/>
  <c r="P23" i="1"/>
  <c r="L31" i="1"/>
  <c r="N41" i="1"/>
  <c r="P41" i="1" s="1"/>
  <c r="N24" i="1"/>
  <c r="N16" i="1"/>
  <c r="L261" i="1"/>
  <c r="O261" i="1" s="1"/>
  <c r="K98" i="1"/>
  <c r="O26" i="1"/>
  <c r="M277" i="1"/>
  <c r="P277" i="1" s="1"/>
  <c r="O277" i="1"/>
  <c r="N345" i="1"/>
  <c r="P345" i="1" s="1"/>
  <c r="P347" i="1"/>
  <c r="N422" i="1"/>
  <c r="O422" i="1" s="1"/>
  <c r="O424" i="1"/>
  <c r="N421" i="1"/>
  <c r="N33" i="1"/>
  <c r="M10" i="1"/>
  <c r="O19" i="1"/>
  <c r="L20" i="1"/>
  <c r="L13" i="1"/>
  <c r="L11" i="1" s="1"/>
  <c r="O23" i="1"/>
  <c r="L21" i="1"/>
  <c r="O21" i="1" s="1"/>
  <c r="K248" i="1"/>
  <c r="I226" i="1"/>
  <c r="M414" i="1"/>
  <c r="P414" i="1" s="1"/>
  <c r="N470" i="1"/>
  <c r="O470" i="1" s="1"/>
  <c r="N469" i="1"/>
  <c r="O472" i="1"/>
  <c r="N9" i="1"/>
  <c r="P19" i="1"/>
  <c r="O12" i="1"/>
  <c r="L9" i="1"/>
  <c r="O165" i="1"/>
  <c r="O347" i="1"/>
  <c r="L345" i="1"/>
  <c r="O523" i="1"/>
  <c r="O444" i="1"/>
  <c r="L685" i="1"/>
  <c r="K537" i="1"/>
  <c r="J522" i="1"/>
  <c r="K522" i="1" s="1"/>
  <c r="L389" i="1"/>
  <c r="O389" i="1" s="1"/>
  <c r="L328" i="1"/>
  <c r="P56" i="1"/>
  <c r="O56" i="1"/>
  <c r="M11" i="1"/>
  <c r="P12" i="1"/>
  <c r="M9" i="1"/>
  <c r="O37" i="15" l="1"/>
  <c r="O37" i="14"/>
  <c r="P37" i="15"/>
  <c r="P37" i="14"/>
  <c r="P10" i="15"/>
  <c r="O10" i="15"/>
  <c r="M8" i="15"/>
  <c r="P8" i="15" s="1"/>
  <c r="O8" i="15"/>
  <c r="P10" i="14"/>
  <c r="M8" i="14"/>
  <c r="P8" i="14" s="1"/>
  <c r="L8" i="14"/>
  <c r="O8" i="14" s="1"/>
  <c r="O10" i="14"/>
  <c r="P37" i="13"/>
  <c r="O10" i="13"/>
  <c r="O37" i="13"/>
  <c r="P8" i="13"/>
  <c r="P10" i="13"/>
  <c r="L8" i="13"/>
  <c r="O8" i="13" s="1"/>
  <c r="P10" i="5"/>
  <c r="O8" i="12"/>
  <c r="O10" i="12"/>
  <c r="O8" i="9"/>
  <c r="O414" i="12"/>
  <c r="P10" i="12"/>
  <c r="M8" i="12"/>
  <c r="P8" i="12" s="1"/>
  <c r="O10" i="9"/>
  <c r="P11" i="11"/>
  <c r="O11" i="11"/>
  <c r="O37" i="11"/>
  <c r="L8" i="11"/>
  <c r="O8" i="11" s="1"/>
  <c r="P18" i="9"/>
  <c r="P11" i="10"/>
  <c r="P10" i="11"/>
  <c r="M8" i="11"/>
  <c r="P8" i="11" s="1"/>
  <c r="P37" i="11"/>
  <c r="P37" i="10"/>
  <c r="O10" i="7"/>
  <c r="P10" i="7"/>
  <c r="O37" i="10"/>
  <c r="L8" i="10"/>
  <c r="O8" i="10" s="1"/>
  <c r="O10" i="10"/>
  <c r="P10" i="10"/>
  <c r="M8" i="10"/>
  <c r="P8" i="10" s="1"/>
  <c r="P10" i="9"/>
  <c r="M8" i="9"/>
  <c r="P8" i="9" s="1"/>
  <c r="O37" i="8"/>
  <c r="P37" i="8"/>
  <c r="P10" i="8"/>
  <c r="P18" i="8"/>
  <c r="O10" i="8"/>
  <c r="L8" i="8"/>
  <c r="O8" i="8" s="1"/>
  <c r="P8" i="8"/>
  <c r="P11" i="8"/>
  <c r="N8" i="5"/>
  <c r="P8" i="5" s="1"/>
  <c r="O37" i="7"/>
  <c r="P37" i="7"/>
  <c r="L8" i="7"/>
  <c r="O8" i="7" s="1"/>
  <c r="M8" i="7"/>
  <c r="P8" i="7" s="1"/>
  <c r="O414" i="7"/>
  <c r="O10" i="6"/>
  <c r="O37" i="6"/>
  <c r="L8" i="6"/>
  <c r="O8" i="6" s="1"/>
  <c r="P10" i="4"/>
  <c r="P37" i="6"/>
  <c r="O11" i="5"/>
  <c r="P10" i="6"/>
  <c r="M8" i="6"/>
  <c r="P8" i="6" s="1"/>
  <c r="P37" i="5"/>
  <c r="O10" i="4"/>
  <c r="O16" i="1"/>
  <c r="O37" i="5"/>
  <c r="O10" i="5"/>
  <c r="M8" i="4"/>
  <c r="P8" i="4" s="1"/>
  <c r="L8" i="4"/>
  <c r="O8" i="4" s="1"/>
  <c r="P14" i="4"/>
  <c r="P37" i="4"/>
  <c r="O37" i="3"/>
  <c r="P37" i="3"/>
  <c r="O37" i="4"/>
  <c r="N544" i="1"/>
  <c r="O544" i="1" s="1"/>
  <c r="O10" i="3"/>
  <c r="P11" i="2"/>
  <c r="P11" i="3"/>
  <c r="P10" i="3"/>
  <c r="M8" i="3"/>
  <c r="P8" i="3" s="1"/>
  <c r="J592" i="1"/>
  <c r="K592" i="1" s="1"/>
  <c r="O8" i="3"/>
  <c r="P37" i="2"/>
  <c r="O37" i="2"/>
  <c r="M8" i="2"/>
  <c r="P8" i="2" s="1"/>
  <c r="L8" i="2"/>
  <c r="O8" i="2" s="1"/>
  <c r="P53" i="1"/>
  <c r="O631" i="1"/>
  <c r="O181" i="1"/>
  <c r="P181" i="1"/>
  <c r="O687" i="1"/>
  <c r="P24" i="1"/>
  <c r="O66" i="1"/>
  <c r="O328" i="1"/>
  <c r="O345" i="1"/>
  <c r="P18" i="1"/>
  <c r="O20" i="1"/>
  <c r="O24" i="1"/>
  <c r="O41" i="1"/>
  <c r="N37" i="1"/>
  <c r="J543" i="1"/>
  <c r="K543" i="1" s="1"/>
  <c r="K559" i="1"/>
  <c r="P20" i="1"/>
  <c r="O685" i="1"/>
  <c r="L414" i="1"/>
  <c r="M37" i="1"/>
  <c r="P16" i="1"/>
  <c r="N14" i="1"/>
  <c r="P14" i="1" s="1"/>
  <c r="O9" i="1"/>
  <c r="O469" i="1"/>
  <c r="N467" i="1"/>
  <c r="O467" i="1" s="1"/>
  <c r="L10" i="1"/>
  <c r="N30" i="1"/>
  <c r="N31" i="1"/>
  <c r="O31" i="1" s="1"/>
  <c r="O33" i="1"/>
  <c r="N13" i="1"/>
  <c r="O13" i="1" s="1"/>
  <c r="N419" i="1"/>
  <c r="O421" i="1"/>
  <c r="M8" i="1"/>
  <c r="P9" i="1"/>
  <c r="L37" i="1"/>
  <c r="K226" i="1"/>
  <c r="I180" i="1"/>
  <c r="K180" i="1" s="1"/>
  <c r="L18" i="1"/>
  <c r="O18" i="1" s="1"/>
  <c r="O8" i="5" l="1"/>
  <c r="P37" i="1"/>
  <c r="O37" i="1"/>
  <c r="O14" i="1"/>
  <c r="O30" i="1"/>
  <c r="N28" i="1"/>
  <c r="O28" i="1" s="1"/>
  <c r="N414" i="1"/>
  <c r="O414" i="1" s="1"/>
  <c r="O419" i="1"/>
  <c r="L8" i="1"/>
  <c r="N10" i="1"/>
  <c r="O10" i="1" s="1"/>
  <c r="P13" i="1"/>
  <c r="N11" i="1"/>
  <c r="P11" i="1" l="1"/>
  <c r="O11" i="1"/>
  <c r="N8" i="1"/>
  <c r="P8" i="1" s="1"/>
  <c r="P10" i="1"/>
  <c r="O8" i="1" l="1"/>
</calcChain>
</file>

<file path=xl/sharedStrings.xml><?xml version="1.0" encoding="utf-8"?>
<sst xmlns="http://schemas.openxmlformats.org/spreadsheetml/2006/main" count="23314" uniqueCount="354">
  <si>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</si>
  <si>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</si>
  <si>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</si>
  <si>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</si>
  <si>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</si>
  <si>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</si>
  <si>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</si>
  <si>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</si>
  <si>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</si>
  <si>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</si>
  <si>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</si>
  <si>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</si>
  <si>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</si>
  <si>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</si>
  <si>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</si>
  <si>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</si>
  <si>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</si>
  <si>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</si>
  <si>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</si>
  <si>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</si>
  <si>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</si>
  <si>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</si>
  <si>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</si>
  <si>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</si>
  <si>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</si>
  <si>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</si>
  <si>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</si>
  <si>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</si>
  <si>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</si>
  <si>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</si>
  <si>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</si>
  <si>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</si>
  <si>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</si>
  <si>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</si>
  <si>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</si>
  <si>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</si>
  <si>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</si>
  <si>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</si>
  <si>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</si>
  <si>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</si>
  <si>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</si>
  <si>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</si>
  <si>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</si>
  <si>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</si>
  <si>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</si>
  <si>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</si>
  <si>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</si>
  <si>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</si>
  <si>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</si>
  <si>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</si>
  <si>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</si>
  <si>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</si>
  <si>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</si>
  <si>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</si>
  <si>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</si>
  <si>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</si>
  <si>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</si>
  <si>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</si>
  <si>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</si>
  <si>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</si>
  <si>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</si>
  <si>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</si>
  <si>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</si>
  <si>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</si>
  <si>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</si>
  <si>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</si>
  <si>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</si>
  <si>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</si>
  <si>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</si>
  <si>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</si>
  <si>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</si>
  <si>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</si>
  <si>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</si>
  <si>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</si>
  <si>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</si>
  <si>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</si>
  <si>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</si>
  <si>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</si>
  <si>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</si>
  <si>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</si>
  <si>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</si>
  <si>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</si>
  <si>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</si>
  <si>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</si>
  <si>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</si>
  <si>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</si>
  <si>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</si>
  <si>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</si>
  <si>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</si>
  <si>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</si>
  <si>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</si>
  <si>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</si>
  <si>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</si>
  <si>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</si>
  <si>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</si>
  <si>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</si>
  <si>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</si>
  <si>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</si>
  <si>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</si>
  <si>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</si>
  <si>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</si>
  <si>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</si>
  <si>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</si>
  <si>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</si>
  <si>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</si>
  <si>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</si>
  <si>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</si>
  <si>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</si>
  <si>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</si>
  <si>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</si>
  <si>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</si>
  <si>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</si>
  <si>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</si>
  <si>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</si>
  <si>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</si>
  <si>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</si>
  <si>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</si>
  <si>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</si>
  <si>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</si>
  <si>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</si>
  <si>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</si>
  <si>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</si>
  <si>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</si>
  <si>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</si>
  <si>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</si>
  <si>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</si>
  <si>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</si>
  <si>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</si>
  <si>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</si>
  <si>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</si>
  <si>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</si>
  <si>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</si>
  <si>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</si>
  <si>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</si>
  <si>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</si>
  <si>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</si>
  <si>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</si>
  <si>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</si>
  <si>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</si>
  <si>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</si>
  <si>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</si>
  <si>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</si>
  <si>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</si>
  <si>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</si>
  <si>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</si>
  <si>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</si>
  <si>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</si>
  <si>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</si>
  <si>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</si>
  <si>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</si>
  <si>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</si>
  <si>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</si>
  <si>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</si>
  <si>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</si>
  <si>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</si>
  <si>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</si>
  <si>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</si>
  <si>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</si>
  <si>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</si>
  <si>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</si>
  <si>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</si>
  <si>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</si>
  <si>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</si>
  <si>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</si>
  <si>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</si>
  <si>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</si>
  <si>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</si>
  <si>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</si>
  <si>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</si>
  <si>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</si>
  <si>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</si>
  <si>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</si>
  <si>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</si>
  <si>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</si>
  <si>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</si>
  <si>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</si>
  <si>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</si>
  <si>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</si>
  <si>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</si>
  <si>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</si>
  <si>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</si>
  <si>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</si>
  <si>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</si>
  <si>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</si>
  <si>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</si>
  <si>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</si>
  <si>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</si>
  <si>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</si>
  <si>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</si>
  <si>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</si>
  <si>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</si>
  <si>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</si>
  <si>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</si>
  <si>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</si>
  <si>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</si>
  <si>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</si>
  <si>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</si>
  <si>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</si>
  <si>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</si>
  <si>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</si>
  <si>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</si>
  <si>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</si>
  <si>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</si>
  <si>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</si>
  <si>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</si>
  <si>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</si>
  <si>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</si>
  <si>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</si>
  <si>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</si>
  <si>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</si>
  <si>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</si>
  <si>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</si>
  <si>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</si>
  <si>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</si>
  <si>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</si>
  <si>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</si>
  <si>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</si>
  <si>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</si>
  <si>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</si>
  <si>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</si>
  <si>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</si>
  <si>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</si>
  <si>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</si>
  <si>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</si>
  <si>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</si>
  <si>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</si>
  <si>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</si>
  <si>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</si>
  <si>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</si>
  <si>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</si>
  <si>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</si>
  <si>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</si>
  <si>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</si>
  <si>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</si>
  <si>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</si>
  <si>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</si>
  <si>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</si>
  <si>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</si>
  <si>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</si>
  <si>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</si>
  <si>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</si>
  <si>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</si>
  <si>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</si>
  <si>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</si>
  <si>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</si>
  <si>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</si>
  <si>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</si>
  <si>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</si>
  <si>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</si>
  <si>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</si>
  <si>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</si>
  <si>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</si>
  <si>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</si>
  <si>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</si>
  <si>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</si>
  <si>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</si>
  <si>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</si>
  <si>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</si>
  <si>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</si>
  <si>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</si>
  <si>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</si>
  <si>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</si>
  <si>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</si>
  <si>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</si>
  <si>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</si>
  <si>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</si>
  <si>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</si>
  <si>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</si>
  <si>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</si>
  <si>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</si>
  <si>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</si>
  <si>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</si>
  <si>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</si>
  <si>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</si>
  <si>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</si>
  <si>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</si>
  <si>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</si>
  <si>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</si>
  <si>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</si>
  <si>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</si>
  <si>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</si>
  <si>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</si>
  <si>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</si>
  <si>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</si>
  <si>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</si>
  <si>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</si>
  <si>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</si>
  <si>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</si>
  <si>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</si>
  <si>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</si>
  <si>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</si>
  <si>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</si>
  <si>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</si>
  <si>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</si>
  <si>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</si>
  <si>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</si>
  <si>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</si>
  <si>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</si>
  <si>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</si>
  <si>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</si>
  <si>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</si>
  <si>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</si>
  <si>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</si>
  <si>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</si>
  <si>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</si>
  <si>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</si>
  <si>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</si>
  <si>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</si>
  <si>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</si>
  <si>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</si>
  <si>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</si>
  <si>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</si>
  <si>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</si>
  <si>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</si>
  <si>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</si>
  <si>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</si>
  <si>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</si>
  <si>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</si>
  <si>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</si>
  <si>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</si>
  <si>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</si>
  <si>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</si>
  <si>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</si>
  <si>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</si>
  <si>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</si>
  <si>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</si>
  <si>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</si>
  <si>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</si>
  <si>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</si>
  <si>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15 มกราคม 2566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</si>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</sst>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99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59" fillId="2" borderId="10" xfId="0" applyFont="1" applyFill="1" applyBorder="1" applyAlignment="1"/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1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" borderId="13" xfId="0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0" fontId="60" fillId="2" borderId="10" xfId="0" applyFont="1" applyFill="1" applyBorder="1" applyAlignment="1"/>
    <xf numFmtId="187" fontId="59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5703125" customWidth="1"/>
    <col min="11" max="11" width="12.5703125" customWidth="1"/>
    <col min="12" max="12" width="24.7109375" bestFit="1" customWidth="1"/>
    <col min="13" max="14" width="23" bestFit="1" customWidth="1"/>
    <col min="15" max="16" width="17.5703125" customWidth="1"/>
  </cols>
  <sheetData>
    <row r="1" spans="1:26" ht="20.25" customHeight="1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20.25" customHeight="1">
      <c r="A2" s="837" t="s">
        <v>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20.25" customHeight="1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20.25" customHeight="1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122939158</v>
      </c>
      <c r="M8" s="22">
        <f t="shared" ca="1" si="0"/>
        <v>90133756</v>
      </c>
      <c r="N8" s="22">
        <f t="shared" ca="1" si="0"/>
        <v>21931277.629999999</v>
      </c>
      <c r="O8" s="22">
        <f t="shared" ref="O8:O16" ca="1" si="1">IF(L8&gt;0,N8*100/L8,0)</f>
        <v>17.83913114973506</v>
      </c>
      <c r="P8" s="22">
        <f t="shared" ref="P8:P16" ca="1" si="2">IF(M8&gt;0,N8*100/M8,0)</f>
        <v>24.331924689791027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122939158</v>
      </c>
      <c r="M10" s="30">
        <f t="shared" ca="1" si="4"/>
        <v>90133756</v>
      </c>
      <c r="N10" s="30">
        <f t="shared" ca="1" si="4"/>
        <v>21931277.629999999</v>
      </c>
      <c r="O10" s="30">
        <f t="shared" ca="1" si="1"/>
        <v>17.83913114973506</v>
      </c>
      <c r="P10" s="30">
        <f t="shared" ca="1" si="2"/>
        <v>24.331924689791027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51789258</v>
      </c>
      <c r="M11" s="38">
        <f t="shared" ca="1" si="5"/>
        <v>19017856</v>
      </c>
      <c r="N11" s="38">
        <f t="shared" ca="1" si="5"/>
        <v>12612397.629999999</v>
      </c>
      <c r="O11" s="38">
        <f t="shared" ca="1" si="1"/>
        <v>24.353308228513335</v>
      </c>
      <c r="P11" s="38">
        <f t="shared" ca="1" si="2"/>
        <v>66.318714528072988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51789258</v>
      </c>
      <c r="M13" s="45">
        <f t="shared" ca="1" si="7"/>
        <v>19017856</v>
      </c>
      <c r="N13" s="45">
        <f t="shared" ca="1" si="7"/>
        <v>12612397.629999999</v>
      </c>
      <c r="O13" s="45">
        <f t="shared" ca="1" si="1"/>
        <v>24.353308228513335</v>
      </c>
      <c r="P13" s="45">
        <f t="shared" ca="1" si="2"/>
        <v>66.318714528072988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71115900</v>
      </c>
      <c r="N14" s="38">
        <f t="shared" ca="1" si="8"/>
        <v>9318880</v>
      </c>
      <c r="O14" s="38">
        <f t="shared" ca="1" si="1"/>
        <v>13.097530706297549</v>
      </c>
      <c r="P14" s="38">
        <f t="shared" ca="1" si="2"/>
        <v>13.103792541471035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71115900</v>
      </c>
      <c r="N16" s="52">
        <f t="shared" ca="1" si="10"/>
        <v>9318880</v>
      </c>
      <c r="O16" s="52">
        <f t="shared" ca="1" si="1"/>
        <v>13.097530706297549</v>
      </c>
      <c r="P16" s="52">
        <f t="shared" ca="1" si="2"/>
        <v>13.103792541471035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90133756</v>
      </c>
      <c r="N18" s="22">
        <f t="shared" ca="1" si="11"/>
        <v>19546603.059999999</v>
      </c>
      <c r="O18" s="22">
        <f t="shared" ref="O18:O26" ca="1" si="12">IF(L18&gt;0,N18*100/L18,0)</f>
        <v>18.061335793699374</v>
      </c>
      <c r="P18" s="22">
        <f t="shared" ref="P18:P26" ca="1" si="13">IF(M18&gt;0,N18*100/M18,0)</f>
        <v>21.686218268769359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90133756</v>
      </c>
      <c r="N20" s="30">
        <f t="shared" ca="1" si="15"/>
        <v>19546603.059999999</v>
      </c>
      <c r="O20" s="30">
        <f t="shared" ca="1" si="12"/>
        <v>18.061335793699374</v>
      </c>
      <c r="P20" s="30">
        <f t="shared" ca="1" si="13"/>
        <v>21.686218268769359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19017856</v>
      </c>
      <c r="N21" s="38">
        <f t="shared" ca="1" si="16"/>
        <v>10227723.059999999</v>
      </c>
      <c r="O21" s="38">
        <f t="shared" ca="1" si="12"/>
        <v>27.587645298618853</v>
      </c>
      <c r="P21" s="38">
        <f t="shared" ca="1" si="13"/>
        <v>53.77957988534564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19017856</v>
      </c>
      <c r="N23" s="45">
        <f ca="1">N46+N58+N71+N93+N124+N137+N154+N186+N170+N266+N282+N303+N320+N333+N350+N394+N407</f>
        <v>10227723.059999999</v>
      </c>
      <c r="O23" s="45">
        <f t="shared" ca="1" si="12"/>
        <v>27.587645298618853</v>
      </c>
      <c r="P23" s="45">
        <f t="shared" ca="1" si="13"/>
        <v>53.77957988534564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71115900</v>
      </c>
      <c r="N24" s="38">
        <f t="shared" ca="1" si="18"/>
        <v>9318880</v>
      </c>
      <c r="O24" s="38">
        <f t="shared" ca="1" si="12"/>
        <v>13.097530706297549</v>
      </c>
      <c r="P24" s="38">
        <f t="shared" ca="1" si="13"/>
        <v>13.103792541471035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71115900</v>
      </c>
      <c r="N26" s="52">
        <f t="shared" ca="1" si="20"/>
        <v>9318880</v>
      </c>
      <c r="O26" s="52">
        <f t="shared" ca="1" si="12"/>
        <v>13.097530706297549</v>
      </c>
      <c r="P26" s="52">
        <f t="shared" ca="1" si="13"/>
        <v>13.103792541471035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14715695</v>
      </c>
      <c r="M28" s="22">
        <f t="shared" si="21"/>
        <v>0</v>
      </c>
      <c r="N28" s="22">
        <f t="shared" ca="1" si="21"/>
        <v>2384674.5699999998</v>
      </c>
      <c r="O28" s="22">
        <f t="shared" ref="O28:O37" ca="1" si="22">IF(L28&gt;0,N28*100/L28,0)</f>
        <v>16.204974144952036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14715695</v>
      </c>
      <c r="M30" s="30">
        <f t="shared" si="25"/>
        <v>0</v>
      </c>
      <c r="N30" s="30">
        <f t="shared" ca="1" si="25"/>
        <v>2384674.5699999998</v>
      </c>
      <c r="O30" s="30">
        <f t="shared" ca="1" si="22"/>
        <v>16.204974144952036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14715695</v>
      </c>
      <c r="M31" s="38">
        <f t="shared" si="26"/>
        <v>0</v>
      </c>
      <c r="N31" s="38">
        <f t="shared" ca="1" si="26"/>
        <v>2384674.5699999998</v>
      </c>
      <c r="O31" s="38">
        <f t="shared" ca="1" si="22"/>
        <v>16.204974144952036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14715695</v>
      </c>
      <c r="M33" s="45">
        <f t="shared" si="28"/>
        <v>0</v>
      </c>
      <c r="N33" s="45">
        <f t="shared" ca="1" si="28"/>
        <v>2384674.5699999998</v>
      </c>
      <c r="O33" s="45">
        <f t="shared" ca="1" si="22"/>
        <v>16.204974144952036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88985256</v>
      </c>
      <c r="N37" s="59">
        <f ca="1">N41+N53+N66+N88+N119+N132+N149+N165+N181+N261+N277+N298+N315+N328+N345+N389+N402</f>
        <v>19546603.059999999</v>
      </c>
      <c r="O37" s="59">
        <f t="shared" ca="1" si="22"/>
        <v>18.061335793699374</v>
      </c>
      <c r="P37" s="59">
        <f t="shared" ca="1" si="29"/>
        <v>21.966114318983358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3061021</v>
      </c>
      <c r="N41" s="85">
        <f t="shared" ca="1" si="33"/>
        <v>1767875.97</v>
      </c>
      <c r="O41" s="85">
        <f t="shared" ref="O41:O45" ca="1" si="34">IF(L41&gt;0,N41*100/L41,0)</f>
        <v>31.212758474514178</v>
      </c>
      <c r="P41" s="85">
        <f t="shared" ref="P41:P49" ca="1" si="35">IF(M41&gt;0,N41*100/M41,0)</f>
        <v>57.754454151082271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3061021</v>
      </c>
      <c r="N43" s="92">
        <f t="shared" ca="1" si="37"/>
        <v>1767875.97</v>
      </c>
      <c r="O43" s="92">
        <f t="shared" ca="1" si="34"/>
        <v>31.212758474514178</v>
      </c>
      <c r="P43" s="92">
        <f t="shared" ca="1" si="35"/>
        <v>57.754454151082271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3061021</v>
      </c>
      <c r="N44" s="38">
        <f t="shared" ca="1" si="38"/>
        <v>1767875.97</v>
      </c>
      <c r="O44" s="38">
        <f t="shared" ca="1" si="34"/>
        <v>31.212758474514178</v>
      </c>
      <c r="P44" s="38">
        <f t="shared" ca="1" si="35"/>
        <v>57.754454151082271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3061021)</f>
        <v>3061021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1767875.97)</f>
        <v>1767875.97</v>
      </c>
      <c r="O46" s="45">
        <f ca="1">IF(M46&gt;0,N46*100/M46,0)</f>
        <v>57.754454151082271</v>
      </c>
      <c r="P46" s="45">
        <f t="shared" ca="1" si="35"/>
        <v>57.754454151082271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9655900</v>
      </c>
      <c r="N53" s="116">
        <f t="shared" ca="1" si="41"/>
        <v>3807308.78</v>
      </c>
      <c r="O53" s="116">
        <f t="shared" ref="O53:O61" ca="1" si="42">IF(L53&gt;0,N53*100/L53,0)</f>
        <v>27.069575894602877</v>
      </c>
      <c r="P53" s="116">
        <f t="shared" ref="P53:P61" ca="1" si="43">IF(M53&gt;0,N53*100/M53,0)</f>
        <v>39.429869613396988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9655900</v>
      </c>
      <c r="N55" s="123">
        <f t="shared" ca="1" si="45"/>
        <v>3807308.78</v>
      </c>
      <c r="O55" s="123">
        <f t="shared" ca="1" si="42"/>
        <v>27.069575894602877</v>
      </c>
      <c r="P55" s="123">
        <f t="shared" ca="1" si="43"/>
        <v>39.429869613396988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4412600</v>
      </c>
      <c r="N56" s="38">
        <f t="shared" ca="1" si="46"/>
        <v>3234008.78</v>
      </c>
      <c r="O56" s="38">
        <f t="shared" ca="1" si="42"/>
        <v>36.682570495224702</v>
      </c>
      <c r="P56" s="38">
        <f t="shared" ca="1" si="43"/>
        <v>73.290322712233149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4412600)</f>
        <v>4412600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3234008.78)</f>
        <v>3234008.78</v>
      </c>
      <c r="O58" s="45">
        <f t="shared" ca="1" si="42"/>
        <v>36.682570495224702</v>
      </c>
      <c r="P58" s="45">
        <f t="shared" ca="1" si="43"/>
        <v>73.290322712233149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2</v>
      </c>
      <c r="K64" s="145">
        <f t="shared" ref="K64:K65" ca="1" si="49">IF(I64&gt;0,J64*100/I64,0)</f>
        <v>50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60</v>
      </c>
      <c r="K65" s="145">
        <f t="shared" ca="1" si="49"/>
        <v>50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1448600</v>
      </c>
      <c r="N66" s="155">
        <f t="shared" ca="1" si="51"/>
        <v>762678.73999999894</v>
      </c>
      <c r="O66" s="155">
        <f t="shared" ref="O66:O74" ca="1" si="52">IF(L66&gt;0,N66*100/L66,0)</f>
        <v>27.39310178866457</v>
      </c>
      <c r="P66" s="155">
        <f t="shared" ref="P66:P74" ca="1" si="53">IF(M66&gt;0,N66*100/M66,0)</f>
        <v>52.649367665331972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1448600</v>
      </c>
      <c r="N68" s="45">
        <f t="shared" ca="1" si="55"/>
        <v>762678.73999999894</v>
      </c>
      <c r="O68" s="45">
        <f t="shared" ca="1" si="52"/>
        <v>27.39310178866457</v>
      </c>
      <c r="P68" s="45">
        <f t="shared" ca="1" si="53"/>
        <v>52.649367665331972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1448600</v>
      </c>
      <c r="N69" s="38">
        <f t="shared" ca="1" si="56"/>
        <v>762678.73999999894</v>
      </c>
      <c r="O69" s="38">
        <f t="shared" ca="1" si="52"/>
        <v>27.39310178866457</v>
      </c>
      <c r="P69" s="38">
        <f t="shared" ca="1" si="53"/>
        <v>52.649367665331972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1448600)</f>
        <v>1448600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762678.739999999)</f>
        <v>762678.73999999894</v>
      </c>
      <c r="O71" s="45">
        <f t="shared" ca="1" si="52"/>
        <v>27.39310178866457</v>
      </c>
      <c r="P71" s="45">
        <f t="shared" ca="1" si="53"/>
        <v>52.649367665331972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2</v>
      </c>
      <c r="K76" s="163">
        <f t="shared" ref="K76:K84" ca="1" si="59">IF(I76&gt;0,J76*100/I76,0)</f>
        <v>50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60</v>
      </c>
      <c r="K77" s="163">
        <f t="shared" ca="1" si="59"/>
        <v>50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1)</f>
        <v>1</v>
      </c>
      <c r="K78" s="163">
        <f t="shared" ca="1" si="59"/>
        <v>50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30)</f>
        <v>30</v>
      </c>
      <c r="K79" s="163">
        <f t="shared" ca="1" si="59"/>
        <v>50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0)</f>
        <v>0</v>
      </c>
      <c r="K82" s="163">
        <f t="shared" ca="1" si="59"/>
        <v>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0)</f>
        <v>0</v>
      </c>
      <c r="K83" s="163">
        <f t="shared" ca="1" si="59"/>
        <v>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105</v>
      </c>
      <c r="K86" s="145">
        <f t="shared" ref="K86:K87" ca="1" si="62">IF(I86&gt;0,J86*100/I86,0)</f>
        <v>36.842105263157897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45</v>
      </c>
      <c r="K87" s="145">
        <f t="shared" ca="1" si="62"/>
        <v>47.368421052631582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1365180</v>
      </c>
      <c r="N88" s="155">
        <f t="shared" ca="1" si="64"/>
        <v>616785.52</v>
      </c>
      <c r="O88" s="155">
        <f t="shared" ref="O88:O96" ca="1" si="65">IF(L88&gt;0,N88*100/L88,0)</f>
        <v>22.651121932588563</v>
      </c>
      <c r="P88" s="155">
        <f t="shared" ref="P88:P96" ca="1" si="66">IF(M88&gt;0,N88*100/M88,0)</f>
        <v>45.179794605839525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1365180</v>
      </c>
      <c r="N90" s="45">
        <f t="shared" ca="1" si="68"/>
        <v>616785.52</v>
      </c>
      <c r="O90" s="45">
        <f t="shared" ca="1" si="65"/>
        <v>22.651121932588563</v>
      </c>
      <c r="P90" s="45">
        <f t="shared" ca="1" si="66"/>
        <v>45.179794605839525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1365180</v>
      </c>
      <c r="N91" s="38">
        <f t="shared" ca="1" si="69"/>
        <v>616785.52</v>
      </c>
      <c r="O91" s="38">
        <f t="shared" ca="1" si="65"/>
        <v>22.651121932588563</v>
      </c>
      <c r="P91" s="38">
        <f t="shared" ca="1" si="66"/>
        <v>45.179794605839525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1365180)</f>
        <v>1365180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616785.52)</f>
        <v>616785.52</v>
      </c>
      <c r="O93" s="45">
        <f t="shared" ca="1" si="65"/>
        <v>22.651121932588563</v>
      </c>
      <c r="P93" s="45">
        <f t="shared" ca="1" si="66"/>
        <v>45.179794605839525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105</v>
      </c>
      <c r="K98" s="38">
        <f t="shared" ref="K98:K100" ca="1" si="71">IF(I98&gt;0,J98*100/I98,0)</f>
        <v>36.842105263157897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45</v>
      </c>
      <c r="K99" s="38">
        <f t="shared" ca="1" si="71"/>
        <v>47.368421052631582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0</v>
      </c>
      <c r="K100" s="38">
        <f t="shared" ca="1" si="71"/>
        <v>0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105)</f>
        <v>105</v>
      </c>
      <c r="K102" s="38">
        <f t="shared" ref="K102:K104" ca="1" si="72">IF(I102&gt;0,J102*100/I102,0)</f>
        <v>36.842105263157897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55)</f>
        <v>55</v>
      </c>
      <c r="K103" s="38">
        <f t="shared" ca="1" si="72"/>
        <v>57.89473684210526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45)</f>
        <v>45</v>
      </c>
      <c r="K104" s="38">
        <f t="shared" ca="1" si="72"/>
        <v>47.368421052631582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1)</f>
        <v>1</v>
      </c>
      <c r="K106" s="38">
        <f t="shared" ref="K106:K107" ca="1" si="73">IF(I106&gt;0,J106*100/I106,0)</f>
        <v>9.0909090909090917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0)</f>
        <v>0</v>
      </c>
      <c r="K107" s="38">
        <f t="shared" ca="1" si="73"/>
        <v>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0)</f>
        <v>0</v>
      </c>
      <c r="K109" s="38">
        <f t="shared" ref="K109:K116" ca="1" si="74">IF(I109&gt;0,J109*100/I109,0)</f>
        <v>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0)</f>
        <v>0</v>
      </c>
      <c r="K110" s="38">
        <f t="shared" ca="1" si="74"/>
        <v>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0</v>
      </c>
      <c r="K111" s="195">
        <f t="shared" ca="1" si="74"/>
        <v>0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0)</f>
        <v>0</v>
      </c>
      <c r="K113" s="38">
        <f t="shared" ca="1" si="74"/>
        <v>0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0)</f>
        <v>0</v>
      </c>
      <c r="K114" s="38">
        <f t="shared" ca="1" si="74"/>
        <v>0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0</v>
      </c>
      <c r="K130" s="145">
        <f t="shared" ref="K130:K131" ca="1" si="84">IF(I130&gt;0,J130*100/I130,0)</f>
        <v>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0</v>
      </c>
      <c r="K131" s="145">
        <f t="shared" ca="1" si="84"/>
        <v>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1696500</v>
      </c>
      <c r="N132" s="155">
        <f t="shared" ca="1" si="86"/>
        <v>1126459.3700000001</v>
      </c>
      <c r="O132" s="155">
        <f t="shared" ref="O132:O140" ca="1" si="87">IF(L132&gt;0,N132*100/L132,0)</f>
        <v>47.628504140425655</v>
      </c>
      <c r="P132" s="155">
        <f t="shared" ref="P132:P140" ca="1" si="88">IF(M132&gt;0,N132*100/M132,0)</f>
        <v>66.399019746536993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1696500</v>
      </c>
      <c r="N134" s="45">
        <f t="shared" ca="1" si="90"/>
        <v>1126459.3700000001</v>
      </c>
      <c r="O134" s="45">
        <f t="shared" ca="1" si="87"/>
        <v>47.628504140425655</v>
      </c>
      <c r="P134" s="45">
        <f t="shared" ca="1" si="88"/>
        <v>66.399019746536993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775500</v>
      </c>
      <c r="N135" s="38">
        <f t="shared" ca="1" si="91"/>
        <v>308459.37</v>
      </c>
      <c r="O135" s="38">
        <f t="shared" ca="1" si="87"/>
        <v>21.449165041252492</v>
      </c>
      <c r="P135" s="38">
        <f t="shared" ca="1" si="88"/>
        <v>39.775547388781433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775500)</f>
        <v>775500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308459.37)</f>
        <v>308459.37</v>
      </c>
      <c r="O137" s="45">
        <f t="shared" ca="1" si="87"/>
        <v>21.449165041252492</v>
      </c>
      <c r="P137" s="45">
        <f t="shared" ca="1" si="88"/>
        <v>39.775547388781433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818000</v>
      </c>
      <c r="O138" s="38">
        <f t="shared" ca="1" si="87"/>
        <v>88.241639697950376</v>
      </c>
      <c r="P138" s="38">
        <f t="shared" ca="1" si="88"/>
        <v>88.816503800217149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818000)</f>
        <v>818000</v>
      </c>
      <c r="O140" s="45">
        <f t="shared" ca="1" si="87"/>
        <v>88.241639697950376</v>
      </c>
      <c r="P140" s="45">
        <f t="shared" ca="1" si="88"/>
        <v>88.816503800217149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IF(AND(J144&gt;=I144,J145&gt;=I145),J145,0)</f>
        <v>0</v>
      </c>
      <c r="K143" s="38">
        <f t="shared" ref="K143:K146" ca="1" si="93">IF(I143&gt;0,J143*100/I143,0)</f>
        <v>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0)</f>
        <v>0</v>
      </c>
      <c r="K144" s="38">
        <f t="shared" ca="1" si="93"/>
        <v>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0)</f>
        <v>0</v>
      </c>
      <c r="K145" s="38">
        <f t="shared" ca="1" si="93"/>
        <v>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0)</f>
        <v>0</v>
      </c>
      <c r="K146" s="38">
        <f t="shared" ca="1" si="93"/>
        <v>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20000</v>
      </c>
      <c r="N149" s="155">
        <f t="shared" ca="1" si="95"/>
        <v>3450</v>
      </c>
      <c r="O149" s="155">
        <f t="shared" ref="O149:O157" ca="1" si="96">IF(L149&gt;0,N149*100/L149,0)</f>
        <v>17.25</v>
      </c>
      <c r="P149" s="155">
        <f t="shared" ref="P149:P157" ca="1" si="97">IF(M149&gt;0,N149*100/M149,0)</f>
        <v>17.25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20000</v>
      </c>
      <c r="N151" s="45">
        <f t="shared" ca="1" si="99"/>
        <v>3450</v>
      </c>
      <c r="O151" s="45">
        <f t="shared" ca="1" si="96"/>
        <v>17.25</v>
      </c>
      <c r="P151" s="45">
        <f t="shared" ca="1" si="97"/>
        <v>17.25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20000</v>
      </c>
      <c r="N152" s="38">
        <f t="shared" ca="1" si="100"/>
        <v>3450</v>
      </c>
      <c r="O152" s="38">
        <f t="shared" ca="1" si="96"/>
        <v>17.25</v>
      </c>
      <c r="P152" s="38">
        <f t="shared" ca="1" si="97"/>
        <v>17.25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20000)</f>
        <v>20000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3450)</f>
        <v>3450</v>
      </c>
      <c r="O154" s="45">
        <f t="shared" ca="1" si="96"/>
        <v>17.25</v>
      </c>
      <c r="P154" s="45">
        <f t="shared" ca="1" si="97"/>
        <v>17.25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0)</f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72</v>
      </c>
      <c r="K164" s="254">
        <f ca="1">IF(I164&gt;0,J164*100/I164,0)</f>
        <v>51.798561151079134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271695</v>
      </c>
      <c r="N165" s="155">
        <f t="shared" ca="1" si="103"/>
        <v>168475</v>
      </c>
      <c r="O165" s="155">
        <f t="shared" ref="O165:O173" ca="1" si="104">IF(L165&gt;0,N165*100/L165,0)</f>
        <v>62.00887024052706</v>
      </c>
      <c r="P165" s="155">
        <f t="shared" ref="P165:P173" ca="1" si="105">IF(M165&gt;0,N165*100/M165,0)</f>
        <v>62.00887024052706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271695</v>
      </c>
      <c r="N167" s="45">
        <f t="shared" ca="1" si="107"/>
        <v>168475</v>
      </c>
      <c r="O167" s="45">
        <f t="shared" ca="1" si="104"/>
        <v>62.00887024052706</v>
      </c>
      <c r="P167" s="45">
        <f t="shared" ca="1" si="105"/>
        <v>62.00887024052706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271695</v>
      </c>
      <c r="N168" s="38">
        <f t="shared" ca="1" si="108"/>
        <v>168475</v>
      </c>
      <c r="O168" s="38">
        <f t="shared" ca="1" si="104"/>
        <v>62.00887024052706</v>
      </c>
      <c r="P168" s="38">
        <f t="shared" ca="1" si="105"/>
        <v>62.00887024052706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271695)</f>
        <v>271695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168475)</f>
        <v>168475</v>
      </c>
      <c r="O170" s="45">
        <f t="shared" ca="1" si="104"/>
        <v>62.00887024052706</v>
      </c>
      <c r="P170" s="45">
        <f t="shared" ca="1" si="105"/>
        <v>62.00887024052706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72</v>
      </c>
      <c r="K174" s="262">
        <f ca="1">IF(I174&gt;0,J174*100/I174,0)</f>
        <v>51.798561151079134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72)</f>
        <v>72</v>
      </c>
      <c r="K176" s="163">
        <f ca="1">IF(I176&gt;0,J176*100/I176,0)</f>
        <v>51.798561151079134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10</v>
      </c>
      <c r="K180" s="254">
        <f ca="1">IF(I180&gt;0,J180*100/I180,0)</f>
        <v>7.1428571428571432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1079850</v>
      </c>
      <c r="N181" s="155">
        <f t="shared" ca="1" si="112"/>
        <v>424823.29</v>
      </c>
      <c r="O181" s="155">
        <f t="shared" ref="O181:O189" ca="1" si="113">IF(L181&gt;0,N181*100/L181,0)</f>
        <v>20.522864251207729</v>
      </c>
      <c r="P181" s="155">
        <f t="shared" ref="P181:P189" ca="1" si="114">IF(M181&gt;0,N181*100/M181,0)</f>
        <v>39.340953836180951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1079850</v>
      </c>
      <c r="N183" s="45">
        <f t="shared" ca="1" si="116"/>
        <v>424823.29</v>
      </c>
      <c r="O183" s="45">
        <f t="shared" ca="1" si="113"/>
        <v>20.522864251207729</v>
      </c>
      <c r="P183" s="45">
        <f t="shared" ca="1" si="114"/>
        <v>39.340953836180951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1079850</v>
      </c>
      <c r="N184" s="38">
        <f t="shared" ca="1" si="117"/>
        <v>424823.29</v>
      </c>
      <c r="O184" s="38">
        <f t="shared" ca="1" si="113"/>
        <v>20.522864251207729</v>
      </c>
      <c r="P184" s="38">
        <f t="shared" ca="1" si="114"/>
        <v>39.340953836180951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1079850)</f>
        <v>1079850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424823.29)</f>
        <v>424823.29</v>
      </c>
      <c r="O186" s="45">
        <f t="shared" ca="1" si="113"/>
        <v>20.522864251207729</v>
      </c>
      <c r="P186" s="45">
        <f t="shared" ca="1" si="114"/>
        <v>39.340953836180951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12</v>
      </c>
      <c r="K190" s="273">
        <f ca="1">IF(I190&gt;0,J190*100/I190,0)</f>
        <v>21.428571428571427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6124)</f>
        <v>6124</v>
      </c>
      <c r="O191" s="155">
        <f ca="1">IF(L191&gt;0,N191*100/L191,0)</f>
        <v>7.2904761904761903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12)</f>
        <v>12</v>
      </c>
      <c r="K193" s="38">
        <f ca="1">IF(I193&gt;0,J193*100/I193,0)</f>
        <v>21.428571428571427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407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407)</f>
        <v>407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5</v>
      </c>
      <c r="K197" s="273">
        <f ca="1">IF(I197&gt;0,J197*100/I197,0)</f>
        <v>17.857142857142858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42840</v>
      </c>
      <c r="O198" s="155">
        <f ca="1">IF(L198&gt;0,N198*100/L198,0)</f>
        <v>11.454545454545455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2840)</f>
        <v>2840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40000)</f>
        <v>40000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0)</f>
        <v>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5)</f>
        <v>5</v>
      </c>
      <c r="K204" s="163">
        <f ca="1">IF(I204&gt;0,J204*100/I204,0)</f>
        <v>17.857142857142858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0)</f>
        <v>0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0)</f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0)</f>
        <v>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0)</f>
        <v>0</v>
      </c>
      <c r="K214" s="38">
        <f t="shared" ref="K214:K216" ca="1" si="12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0)</f>
        <v>0</v>
      </c>
      <c r="K215" s="38">
        <f t="shared" ca="1" si="12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0</v>
      </c>
      <c r="K216" s="273">
        <f t="shared" ca="1" si="122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15700</v>
      </c>
      <c r="O217" s="155">
        <f ca="1">IF(L217&gt;0,N217*100/L217,0)</f>
        <v>10.221354166666666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1340)</f>
        <v>1340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14360)</f>
        <v>14360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0)</f>
        <v>0</v>
      </c>
      <c r="K223" s="163">
        <f t="shared" ref="K223:K226" ca="1" si="12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0)</f>
        <v>0</v>
      </c>
      <c r="K224" s="163">
        <f t="shared" ca="1" si="12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10)</f>
        <v>10</v>
      </c>
      <c r="K225" s="163">
        <f t="shared" ca="1" si="124"/>
        <v>25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0</v>
      </c>
      <c r="K226" s="300">
        <f t="shared" ca="1" si="124"/>
        <v>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39660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39660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0</v>
      </c>
      <c r="K233" s="322">
        <f ca="1">IF(I233&gt;0,J233*100/I233,0)</f>
        <v>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0</v>
      </c>
      <c r="K237" s="346">
        <f t="shared" ca="1" si="130"/>
        <v>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39660</v>
      </c>
      <c r="O238" s="356">
        <f ca="1">IF(L238&gt;0,N238*100/L238,0)</f>
        <v>13.52199113535629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39660)</f>
        <v>39660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0)</f>
        <v>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0)</f>
        <v>0</v>
      </c>
      <c r="K244" s="45">
        <f ca="1">IF(I244&gt;0,J244*100/I244,0)</f>
        <v>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153900</v>
      </c>
      <c r="N261" s="155">
        <f t="shared" ca="1" si="137"/>
        <v>45999.979999999901</v>
      </c>
      <c r="O261" s="155">
        <f t="shared" ref="O261:O269" ca="1" si="138">IF(L261&gt;0,N261*100/L261,0)</f>
        <v>7.1684556646407822</v>
      </c>
      <c r="P261" s="155">
        <f t="shared" ref="P261:P269" ca="1" si="139">IF(M261&gt;0,N261*100/M261,0)</f>
        <v>29.889525666016826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153900</v>
      </c>
      <c r="N263" s="45">
        <f t="shared" ca="1" si="141"/>
        <v>45999.979999999901</v>
      </c>
      <c r="O263" s="45">
        <f t="shared" ca="1" si="138"/>
        <v>7.1684556646407822</v>
      </c>
      <c r="P263" s="45">
        <f t="shared" ca="1" si="139"/>
        <v>29.889525666016826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153900</v>
      </c>
      <c r="N264" s="38">
        <f t="shared" ca="1" si="142"/>
        <v>45999.979999999901</v>
      </c>
      <c r="O264" s="38">
        <f t="shared" ca="1" si="138"/>
        <v>7.1684556646407822</v>
      </c>
      <c r="P264" s="38">
        <f t="shared" ca="1" si="139"/>
        <v>29.889525666016826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153900)</f>
        <v>153900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45999.9799999999)</f>
        <v>45999.979999999901</v>
      </c>
      <c r="O266" s="45">
        <f t="shared" ca="1" si="138"/>
        <v>7.1684556646407822</v>
      </c>
      <c r="P266" s="45">
        <f t="shared" ca="1" si="139"/>
        <v>29.889525666016826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0)</f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0</v>
      </c>
      <c r="K275" s="407">
        <f t="shared" ref="K275:K276" ca="1" si="145">IF(I275&gt;0,J275*100/I275,0)</f>
        <v>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0</v>
      </c>
      <c r="K276" s="408">
        <f t="shared" ca="1" si="145"/>
        <v>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67210</v>
      </c>
      <c r="N277" s="155">
        <f t="shared" ca="1" si="147"/>
        <v>17760</v>
      </c>
      <c r="O277" s="155">
        <f t="shared" ref="O277:O285" ca="1" si="148">IF(L277&gt;0,N277*100/L277,0)</f>
        <v>20.586530659557205</v>
      </c>
      <c r="P277" s="155">
        <f t="shared" ref="P277:P285" ca="1" si="149">IF(M277&gt;0,N277*100/M277,0)</f>
        <v>26.424639190596636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67210</v>
      </c>
      <c r="N279" s="45">
        <f t="shared" ca="1" si="151"/>
        <v>17760</v>
      </c>
      <c r="O279" s="45">
        <f t="shared" ca="1" si="148"/>
        <v>20.586530659557205</v>
      </c>
      <c r="P279" s="45">
        <f t="shared" ca="1" si="149"/>
        <v>26.424639190596636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67210</v>
      </c>
      <c r="N280" s="38">
        <f t="shared" ca="1" si="152"/>
        <v>17760</v>
      </c>
      <c r="O280" s="38">
        <f t="shared" ca="1" si="148"/>
        <v>20.586530659557205</v>
      </c>
      <c r="P280" s="38">
        <f t="shared" ca="1" si="149"/>
        <v>26.424639190596636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67210)</f>
        <v>67210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17760)</f>
        <v>17760</v>
      </c>
      <c r="O282" s="45">
        <f t="shared" ca="1" si="148"/>
        <v>20.586530659557205</v>
      </c>
      <c r="P282" s="45">
        <f t="shared" ca="1" si="149"/>
        <v>26.424639190596636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0)</f>
        <v>0</v>
      </c>
      <c r="K287" s="163">
        <f t="shared" ref="K287:K288" ca="1" si="154">IF(I287&gt;0,J287*100/I287,0)</f>
        <v>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IF(AND(J291&gt;=I288,J294&gt;=I288),J294,0)</f>
        <v>0</v>
      </c>
      <c r="K288" s="412">
        <f t="shared" ca="1" si="154"/>
        <v>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0)</f>
        <v>0</v>
      </c>
      <c r="K290" s="163">
        <f t="shared" ref="K290:K291" ca="1" si="155">IF(I290&gt;0,J290*100/I290,0)</f>
        <v>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0)</f>
        <v>0</v>
      </c>
      <c r="K291" s="163">
        <f t="shared" ca="1" si="155"/>
        <v>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0)</f>
        <v>0</v>
      </c>
      <c r="K293" s="163">
        <f t="shared" ref="K293:K294" ca="1" si="156">IF(I293&gt;0,J293*100/I293,0)</f>
        <v>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0)</f>
        <v>0</v>
      </c>
      <c r="K294" s="385">
        <f t="shared" ca="1" si="156"/>
        <v>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40</v>
      </c>
      <c r="K297" s="446">
        <f ca="1">IF(I297&gt;0,J297*100/I297,0)</f>
        <v>40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245600</v>
      </c>
      <c r="N298" s="155">
        <f t="shared" ca="1" si="158"/>
        <v>104141</v>
      </c>
      <c r="O298" s="155">
        <f t="shared" ref="O298:O306" ca="1" si="159">IF(L298&gt;0,N298*100/L298,0)</f>
        <v>25.276941747572817</v>
      </c>
      <c r="P298" s="155">
        <f t="shared" ref="P298:P306" ca="1" si="160">IF(M298&gt;0,N298*100/M298,0)</f>
        <v>42.402687296416936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245600</v>
      </c>
      <c r="N300" s="45">
        <f t="shared" ca="1" si="162"/>
        <v>104141</v>
      </c>
      <c r="O300" s="45">
        <f t="shared" ca="1" si="159"/>
        <v>25.276941747572817</v>
      </c>
      <c r="P300" s="45">
        <f t="shared" ca="1" si="160"/>
        <v>42.402687296416936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245600</v>
      </c>
      <c r="N301" s="38">
        <f t="shared" ca="1" si="163"/>
        <v>104141</v>
      </c>
      <c r="O301" s="38">
        <f t="shared" ca="1" si="159"/>
        <v>25.276941747572817</v>
      </c>
      <c r="P301" s="38">
        <f t="shared" ca="1" si="160"/>
        <v>42.402687296416936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245600)</f>
        <v>245600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104141)</f>
        <v>104141</v>
      </c>
      <c r="O303" s="45">
        <f t="shared" ca="1" si="159"/>
        <v>25.276941747572817</v>
      </c>
      <c r="P303" s="45">
        <f t="shared" ca="1" si="160"/>
        <v>42.402687296416936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40)</f>
        <v>40</v>
      </c>
      <c r="K309" s="38">
        <f t="shared" ref="K309:K312" ca="1" si="165">IF(I309&gt;0,J309*100/I309,0)</f>
        <v>40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20)</f>
        <v>20</v>
      </c>
      <c r="K310" s="38">
        <f t="shared" ca="1" si="165"/>
        <v>20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0)</f>
        <v>0</v>
      </c>
      <c r="K312" s="38">
        <f t="shared" ca="1" si="165"/>
        <v>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1</v>
      </c>
      <c r="K314" s="446">
        <f ca="1">IF(I314&gt;0,J314*100/I314,0)</f>
        <v>20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4163900</v>
      </c>
      <c r="N315" s="155">
        <f t="shared" ca="1" si="167"/>
        <v>263773.90999999997</v>
      </c>
      <c r="O315" s="155">
        <f t="shared" ref="O315:O323" ca="1" si="168">IF(L315&gt;0,N315*100/L315,0)</f>
        <v>5.6835576384399902</v>
      </c>
      <c r="P315" s="155">
        <f t="shared" ref="P315:P323" ca="1" si="169">IF(M315&gt;0,N315*100/M315,0)</f>
        <v>6.3347801340089811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4163900</v>
      </c>
      <c r="N317" s="45">
        <f t="shared" ca="1" si="171"/>
        <v>263773.90999999997</v>
      </c>
      <c r="O317" s="45">
        <f t="shared" ca="1" si="168"/>
        <v>5.6835576384399902</v>
      </c>
      <c r="P317" s="45">
        <f t="shared" ca="1" si="169"/>
        <v>6.3347801340089811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563900</v>
      </c>
      <c r="N318" s="38">
        <f t="shared" ca="1" si="172"/>
        <v>263773.90999999997</v>
      </c>
      <c r="O318" s="38">
        <f t="shared" ca="1" si="168"/>
        <v>25.338512007684916</v>
      </c>
      <c r="P318" s="38">
        <f t="shared" ca="1" si="169"/>
        <v>46.776717503103377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563900)</f>
        <v>563900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263773.91)</f>
        <v>263773.90999999997</v>
      </c>
      <c r="O320" s="45">
        <f t="shared" ca="1" si="168"/>
        <v>25.338512007684916</v>
      </c>
      <c r="P320" s="45">
        <f t="shared" ca="1" si="169"/>
        <v>46.776717503103377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1)</f>
        <v>1</v>
      </c>
      <c r="K325" s="38">
        <f ca="1">IF(I325&gt;0,J325*100/I325,0)</f>
        <v>20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9857</v>
      </c>
      <c r="K327" s="446">
        <f ca="1">IF(I327&gt;0,J327*100/I327,0)</f>
        <v>54.218921892189222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1148500</v>
      </c>
      <c r="N328" s="155">
        <f t="shared" ca="1" si="174"/>
        <v>495783.54</v>
      </c>
      <c r="O328" s="155">
        <f t="shared" ref="O328:O336" ca="1" si="175">IF(L328&gt;0,N328*100/L328,0)</f>
        <v>21.583959077057031</v>
      </c>
      <c r="P328" s="155">
        <f t="shared" ref="P328:P336" ca="1" si="176">IF(M328&gt;0,N328*100/M328,0)</f>
        <v>43.167918154114062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1148500</v>
      </c>
      <c r="N330" s="45">
        <f t="shared" ca="1" si="178"/>
        <v>495783.54</v>
      </c>
      <c r="O330" s="45">
        <f t="shared" ca="1" si="175"/>
        <v>21.583959077057031</v>
      </c>
      <c r="P330" s="45">
        <f t="shared" ca="1" si="176"/>
        <v>43.167918154114062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1148500</v>
      </c>
      <c r="N331" s="38">
        <f t="shared" ca="1" si="179"/>
        <v>495783.54</v>
      </c>
      <c r="O331" s="38">
        <f t="shared" ca="1" si="175"/>
        <v>21.583959077057031</v>
      </c>
      <c r="P331" s="38">
        <f t="shared" ca="1" si="176"/>
        <v>43.167918154114062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1148500)</f>
        <v>1148500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495783.54)</f>
        <v>495783.54</v>
      </c>
      <c r="O333" s="45">
        <f t="shared" ca="1" si="175"/>
        <v>21.583959077057031</v>
      </c>
      <c r="P333" s="45">
        <f t="shared" ca="1" si="176"/>
        <v>43.167918154114062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17930)</f>
        <v>17930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9237)</f>
        <v>9237</v>
      </c>
      <c r="K338" s="38">
        <f ca="1">IF(I338&gt;0,J338*100/I338,0)</f>
        <v>51.517010596765196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13)</f>
        <v>13</v>
      </c>
      <c r="K340" s="38">
        <f ca="1">IF(I340&gt;0,J340*100/I340,0)</f>
        <v>23.636363636363637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601)</f>
        <v>601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17)</f>
        <v>17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5713900</v>
      </c>
      <c r="N345" s="155">
        <f t="shared" ca="1" si="181"/>
        <v>3318517.96</v>
      </c>
      <c r="O345" s="155">
        <f t="shared" ref="O345:O353" ca="1" si="182">IF(L345&gt;0,N345*100/L345,0)</f>
        <v>32.724839285767111</v>
      </c>
      <c r="P345" s="155">
        <f t="shared" ref="P345:P353" ca="1" si="183">IF(M345&gt;0,N345*100/M345,0)</f>
        <v>58.077984563958069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5713900</v>
      </c>
      <c r="N347" s="45">
        <f t="shared" ca="1" si="185"/>
        <v>3318517.96</v>
      </c>
      <c r="O347" s="45">
        <f t="shared" ca="1" si="182"/>
        <v>32.724839285767111</v>
      </c>
      <c r="P347" s="45">
        <f t="shared" ca="1" si="183"/>
        <v>58.077984563958069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4404300</v>
      </c>
      <c r="N348" s="38">
        <f t="shared" ca="1" si="186"/>
        <v>2013707.96</v>
      </c>
      <c r="O348" s="38">
        <f t="shared" ca="1" si="182"/>
        <v>22.861041247798994</v>
      </c>
      <c r="P348" s="38">
        <f t="shared" ca="1" si="183"/>
        <v>45.721407715187432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4404300)</f>
        <v>4404300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2013707.96)</f>
        <v>2013707.96</v>
      </c>
      <c r="O350" s="45">
        <f t="shared" ca="1" si="182"/>
        <v>22.861041247798994</v>
      </c>
      <c r="P350" s="45">
        <f t="shared" ca="1" si="183"/>
        <v>45.721407715187432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1309600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99.634239462431282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1309600)</f>
        <v>1309600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99.634239462431282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2235)</f>
        <v>2235</v>
      </c>
      <c r="J355" s="465">
        <f ca="1">J362</f>
        <v>34</v>
      </c>
      <c r="K355" s="466">
        <f ca="1">IF(I355&gt;0,J355*100/I355,0)</f>
        <v>1.5212527964205818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646)</f>
        <v>646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20162)</f>
        <v>20162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5697.75)</f>
        <v>5697.75</v>
      </c>
      <c r="K359" s="38">
        <f t="shared" ca="1" si="188"/>
        <v>28.259845253447079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2235)</f>
        <v>2235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438)</f>
        <v>438</v>
      </c>
      <c r="K360" s="38">
        <f t="shared" ca="1" si="188"/>
        <v>19.597315436241612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3839.17)</f>
        <v>3839.17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2235)</f>
        <v>2235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34)</f>
        <v>34</v>
      </c>
      <c r="K362" s="38">
        <f t="shared" ca="1" si="188"/>
        <v>1.5212527964205818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233.87)</f>
        <v>233.87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4047</v>
      </c>
      <c r="J364" s="479">
        <f t="shared" ca="1" si="189"/>
        <v>723</v>
      </c>
      <c r="K364" s="480">
        <f t="shared" ca="1" si="188"/>
        <v>17.865085248332097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1001)</f>
        <v>1001</v>
      </c>
      <c r="J365" s="491">
        <f ca="1">J372</f>
        <v>2</v>
      </c>
      <c r="K365" s="492">
        <f t="shared" ca="1" si="188"/>
        <v>0.19980019980019981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335)</f>
        <v>335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3045.93)</f>
        <v>3045.93</v>
      </c>
      <c r="K369" s="38">
        <f t="shared" ca="1" si="190"/>
        <v>33.907714571969272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1001)</f>
        <v>1001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211)</f>
        <v>211</v>
      </c>
      <c r="K370" s="38">
        <f t="shared" ca="1" si="190"/>
        <v>21.078921078921081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2008.33999999999)</f>
        <v>2008.3399999999899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1001)</f>
        <v>1001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2)</f>
        <v>2</v>
      </c>
      <c r="K372" s="38">
        <f t="shared" ca="1" si="190"/>
        <v>0.19980019980019981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41.92)</f>
        <v>41.92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3046)</f>
        <v>3046</v>
      </c>
      <c r="J374" s="491">
        <f ca="1">J381</f>
        <v>721</v>
      </c>
      <c r="K374" s="492">
        <f t="shared" ca="1" si="190"/>
        <v>23.670387393302693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313)</f>
        <v>313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11179)</f>
        <v>11179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2656.55)</f>
        <v>2656.55</v>
      </c>
      <c r="K378" s="498">
        <f t="shared" ca="1" si="191"/>
        <v>23.763753466320779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3046)</f>
        <v>3046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942)</f>
        <v>942</v>
      </c>
      <c r="K379" s="498">
        <f t="shared" ca="1" si="191"/>
        <v>30.9258043335522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11382.98)</f>
        <v>11382.98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3046)</f>
        <v>3046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721)</f>
        <v>721</v>
      </c>
      <c r="K381" s="498">
        <f t="shared" ca="1" si="191"/>
        <v>23.670387393302693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9357.99)</f>
        <v>9357.99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5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1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1)</f>
        <v>1</v>
      </c>
      <c r="K385" s="502">
        <f ca="1">IF(I385&gt;0,J385*100/I385,0)</f>
        <v>0.30120481927710846</v>
      </c>
      <c r="L385" s="385"/>
      <c r="M385" s="385"/>
      <c r="N385" s="385"/>
      <c r="O385" s="385"/>
      <c r="P385" s="385"/>
    </row>
    <row r="386" spans="1:26" ht="20.25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2">I400</f>
        <v>0</v>
      </c>
      <c r="J388" s="522">
        <f t="shared" ca="1" si="192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1">I412</f>
        <v>15</v>
      </c>
      <c r="J401" s="522">
        <f t="shared" ca="1" si="201"/>
        <v>0</v>
      </c>
      <c r="K401" s="523">
        <f t="shared" ca="1" si="200"/>
        <v>0</v>
      </c>
      <c r="L401" s="524"/>
      <c r="M401" s="524"/>
      <c r="N401" s="524"/>
      <c r="O401" s="524"/>
      <c r="P401" s="524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6580770</v>
      </c>
      <c r="O402" s="155">
        <f t="shared" ref="O402:O410" ca="1" si="203">IF(L402&gt;0,N402*100/L402,0)</f>
        <v>19.355205882352941</v>
      </c>
      <c r="P402" s="155">
        <f t="shared" ref="P402:P410" ca="1" si="204">IF(M402&gt;0,N402*100/M402,0)</f>
        <v>19.355205882352941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6580770</v>
      </c>
      <c r="O404" s="45">
        <f t="shared" ca="1" si="203"/>
        <v>19.355205882352941</v>
      </c>
      <c r="P404" s="45">
        <f t="shared" ca="1" si="204"/>
        <v>19.355205882352941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6580770</v>
      </c>
      <c r="O408" s="38">
        <f t="shared" ca="1" si="203"/>
        <v>19.355205882352941</v>
      </c>
      <c r="P408" s="38">
        <f t="shared" ca="1" si="204"/>
        <v>19.355205882352941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6580770)</f>
        <v>6580770</v>
      </c>
      <c r="O410" s="45">
        <f t="shared" ca="1" si="203"/>
        <v>19.355205882352941</v>
      </c>
      <c r="P410" s="45">
        <f t="shared" ca="1" si="204"/>
        <v>19.355205882352941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177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20.25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40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1">
        <f t="shared" ca="1" si="209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0">L419+L444+L467+L502+L523+L544+L629+L655+L685+L737+L754+L770+L786+L805</f>
        <v>14715695</v>
      </c>
      <c r="M414" s="549">
        <f t="shared" si="210"/>
        <v>0</v>
      </c>
      <c r="N414" s="549">
        <f t="shared" ca="1" si="210"/>
        <v>2384674.5699999998</v>
      </c>
      <c r="O414" s="549">
        <f ca="1">IF(L414&gt;0,N414*100/L414,0)</f>
        <v>16.204974144952036</v>
      </c>
      <c r="P414" s="549">
        <f>IF(M414&gt;0,N414*100/M414,0)</f>
        <v>0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1">I433</f>
        <v>250</v>
      </c>
      <c r="J417" s="565">
        <f t="shared" ca="1" si="211"/>
        <v>40</v>
      </c>
      <c r="K417" s="566">
        <f t="shared" ref="K417:K418" ca="1" si="212">IF(I417&gt;0,J417*100/I417,0)</f>
        <v>16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3">I434</f>
        <v>15</v>
      </c>
      <c r="J418" s="565">
        <f t="shared" ca="1" si="213"/>
        <v>5</v>
      </c>
      <c r="K418" s="566">
        <f t="shared" ca="1" si="212"/>
        <v>33.333333333333336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31" t="s">
        <v>17</v>
      </c>
      <c r="E419" s="826"/>
      <c r="F419" s="826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si="214"/>
        <v>0</v>
      </c>
      <c r="N419" s="155">
        <f t="shared" ca="1" si="214"/>
        <v>342260.28</v>
      </c>
      <c r="O419" s="155">
        <f t="shared" ref="O419:O424" ca="1" si="215">IF(L419&gt;0,N419*100/L419,0)</f>
        <v>31.196248359340821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si="218"/>
        <v>0</v>
      </c>
      <c r="N421" s="45">
        <f t="shared" ca="1" si="218"/>
        <v>342260.28</v>
      </c>
      <c r="O421" s="45">
        <f t="shared" ca="1" si="215"/>
        <v>31.196248359340821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si="219"/>
        <v>0</v>
      </c>
      <c r="N422" s="38">
        <f t="shared" ca="1" si="219"/>
        <v>342260.28</v>
      </c>
      <c r="O422" s="38">
        <f t="shared" ca="1" si="215"/>
        <v>31.196248359340821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v>0</v>
      </c>
      <c r="N424" s="45">
        <f ca="1">N425+N426+N427+N428</f>
        <v>342260.28</v>
      </c>
      <c r="O424" s="45">
        <f t="shared" ca="1" si="215"/>
        <v>31.196248359340821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245784)</f>
        <v>245784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96476.28)</f>
        <v>96476.28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40)</f>
        <v>40</v>
      </c>
      <c r="K433" s="195">
        <f t="shared" ref="K433:K435" ca="1" si="223">IF(I433&gt;0,J433*100/I433,0)</f>
        <v>16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5</v>
      </c>
      <c r="K434" s="195">
        <f t="shared" ca="1" si="223"/>
        <v>33.333333333333336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79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105)</f>
        <v>105</v>
      </c>
      <c r="K435" s="498">
        <f t="shared" ca="1" si="223"/>
        <v>42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79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0)</f>
        <v>0</v>
      </c>
      <c r="K437" s="498">
        <f t="shared" ref="K437:K443" ca="1" si="225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0)</f>
        <v>0</v>
      </c>
      <c r="K438" s="38">
        <f t="shared" ca="1" si="225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79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70)</f>
        <v>70</v>
      </c>
      <c r="K439" s="498">
        <f t="shared" ca="1" si="225"/>
        <v>31.818181818181817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5)</f>
        <v>5</v>
      </c>
      <c r="K440" s="38">
        <f t="shared" ca="1" si="225"/>
        <v>35.714285714285715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6">I460</f>
        <v>255</v>
      </c>
      <c r="J442" s="585">
        <f t="shared" ca="1" si="226"/>
        <v>110</v>
      </c>
      <c r="K442" s="586">
        <f t="shared" ca="1" si="225"/>
        <v>43.137254901960787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7">I462</f>
        <v>820</v>
      </c>
      <c r="J443" s="565">
        <f t="shared" ca="1" si="227"/>
        <v>270</v>
      </c>
      <c r="K443" s="566">
        <f t="shared" ca="1" si="225"/>
        <v>32.926829268292686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23" t="s">
        <v>17</v>
      </c>
      <c r="E444" s="824"/>
      <c r="F444" s="824"/>
      <c r="G444" s="189"/>
      <c r="H444" s="593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si="228"/>
        <v>0</v>
      </c>
      <c r="N444" s="195">
        <f t="shared" ca="1" si="228"/>
        <v>250194.85</v>
      </c>
      <c r="O444" s="195">
        <f t="shared" ref="O444:O449" ca="1" si="229">IF(L444&gt;0,N444*100/L444,0)</f>
        <v>11.964404923583084</v>
      </c>
      <c r="P444" s="195">
        <f t="shared" ref="P444:P449" si="23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si="232"/>
        <v>0</v>
      </c>
      <c r="N446" s="45">
        <f t="shared" ca="1" si="232"/>
        <v>250194.85</v>
      </c>
      <c r="O446" s="45">
        <f t="shared" ca="1" si="229"/>
        <v>11.964404923583084</v>
      </c>
      <c r="P446" s="45">
        <f t="shared" si="23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si="233"/>
        <v>0</v>
      </c>
      <c r="N447" s="38">
        <f t="shared" ca="1" si="233"/>
        <v>250194.85</v>
      </c>
      <c r="O447" s="38">
        <f t="shared" ca="1" si="229"/>
        <v>11.964404923583084</v>
      </c>
      <c r="P447" s="38">
        <f t="shared" si="23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v>0</v>
      </c>
      <c r="N449" s="45">
        <f ca="1">N450+N451+N452+N453</f>
        <v>250194.85</v>
      </c>
      <c r="O449" s="45">
        <f t="shared" ca="1" si="229"/>
        <v>11.964404923583084</v>
      </c>
      <c r="P449" s="45">
        <f t="shared" si="23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109511)</f>
        <v>109511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0)</f>
        <v>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101413.85)</f>
        <v>101413.85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39270)</f>
        <v>39270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110)</f>
        <v>110</v>
      </c>
      <c r="K460" s="38">
        <f ca="1">IF(I460&gt;0,J460*100/I460,0)</f>
        <v>43.137254901960787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270)</f>
        <v>270</v>
      </c>
      <c r="K462" s="38">
        <f ca="1">IF(I462&gt;0,J462*100/I462,0)</f>
        <v>32.926829268292686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0)</f>
        <v>0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0)</f>
        <v>0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5">
        <f ca="1">J485+J489+J492</f>
        <v>383</v>
      </c>
      <c r="K465" s="586">
        <f t="shared" ref="K465:K466" ca="1" si="237">IF(I465&gt;0,J465*100/I465,0)</f>
        <v>77.530364372469634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5">
        <f ca="1">J495+J498</f>
        <v>500</v>
      </c>
      <c r="K466" s="566">
        <f t="shared" ca="1" si="237"/>
        <v>10.416666666666666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23" t="s">
        <v>17</v>
      </c>
      <c r="E467" s="824"/>
      <c r="F467" s="824"/>
      <c r="G467" s="189"/>
      <c r="H467" s="593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si="238"/>
        <v>0</v>
      </c>
      <c r="N467" s="195">
        <f t="shared" ca="1" si="238"/>
        <v>862785</v>
      </c>
      <c r="O467" s="195">
        <f t="shared" ref="O467:O472" ca="1" si="239">IF(L467&gt;0,N467*100/L467,0)</f>
        <v>20.012655417973246</v>
      </c>
      <c r="P467" s="195">
        <f t="shared" ref="P467:P472" si="240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si="242"/>
        <v>0</v>
      </c>
      <c r="N469" s="45">
        <f t="shared" ca="1" si="242"/>
        <v>862785</v>
      </c>
      <c r="O469" s="45">
        <f t="shared" ca="1" si="239"/>
        <v>20.012655417973246</v>
      </c>
      <c r="P469" s="45">
        <f t="shared" si="240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si="243"/>
        <v>0</v>
      </c>
      <c r="N470" s="38">
        <f t="shared" ca="1" si="243"/>
        <v>862785</v>
      </c>
      <c r="O470" s="38">
        <f t="shared" ca="1" si="239"/>
        <v>20.012655417973246</v>
      </c>
      <c r="P470" s="38">
        <f t="shared" si="240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v>0</v>
      </c>
      <c r="N472" s="45">
        <f ca="1">N473+N474+N475+N476</f>
        <v>862785</v>
      </c>
      <c r="O472" s="45">
        <f t="shared" ca="1" si="239"/>
        <v>20.012655417973246</v>
      </c>
      <c r="P472" s="45">
        <f t="shared" si="240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419924)</f>
        <v>419924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314000)</f>
        <v>314000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15900)</f>
        <v>15900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112961)</f>
        <v>112961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2985)</f>
        <v>2985</v>
      </c>
      <c r="K483" s="38">
        <f ca="1">IF(I483&gt;0,J483*100/I483,0)</f>
        <v>69.097222222222229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139)</f>
        <v>139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351)</f>
        <v>351</v>
      </c>
      <c r="K485" s="38">
        <f ca="1">IF(I485&gt;0,J485*100/I485,0)</f>
        <v>81.25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173)</f>
        <v>173</v>
      </c>
      <c r="K487" s="38">
        <f ca="1">IF(I487&gt;0,J487*100/I487,0)</f>
        <v>36.041666666666664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10)</f>
        <v>10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5"/>
      <c r="H489" s="618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26)</f>
        <v>26</v>
      </c>
      <c r="K489" s="38">
        <f ca="1">IF(I489&gt;0,J489*100/I489,0)</f>
        <v>54.166666666666664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2)</f>
        <v>2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6)</f>
        <v>6</v>
      </c>
      <c r="K492" s="38">
        <f ca="1">IF(I492&gt;0,J492*100/I492,0)</f>
        <v>42.857142857142854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450)</f>
        <v>450</v>
      </c>
      <c r="K495" s="38">
        <f ca="1">IF(I495&gt;0,J495*100/I495,0)</f>
        <v>10.416666666666666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50)</f>
        <v>50</v>
      </c>
      <c r="K498" s="38">
        <f ca="1">IF(I498&gt;0,J498*100/I498,0)</f>
        <v>10.416666666666666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7">J516</f>
        <v>0</v>
      </c>
      <c r="K500" s="629">
        <f t="shared" ref="K500:K501" si="248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7"/>
        <v>0</v>
      </c>
      <c r="K501" s="638">
        <f t="shared" si="248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28" t="s">
        <v>17</v>
      </c>
      <c r="E502" s="824"/>
      <c r="F502" s="824"/>
      <c r="G502" s="598"/>
      <c r="H502" s="640" t="s">
        <v>12</v>
      </c>
      <c r="I502" s="44"/>
      <c r="J502" s="44"/>
      <c r="K502" s="45"/>
      <c r="L502" s="641">
        <f t="shared" ref="L502:N502" si="249">L503+L504</f>
        <v>0</v>
      </c>
      <c r="M502" s="641">
        <f t="shared" si="249"/>
        <v>0</v>
      </c>
      <c r="N502" s="641">
        <f t="shared" si="249"/>
        <v>0</v>
      </c>
      <c r="O502" s="641">
        <f t="shared" ref="O502:O507" si="250">IF(L502&gt;0,N502*100/L502,0)</f>
        <v>0</v>
      </c>
      <c r="P502" s="641">
        <f t="shared" ref="P502:P507" si="251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2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3"/>
      <c r="B508" s="600"/>
      <c r="C508" s="595"/>
      <c r="D508" s="595"/>
      <c r="E508" s="595"/>
      <c r="F508" s="597" t="s">
        <v>186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3"/>
      <c r="B509" s="600"/>
      <c r="C509" s="595"/>
      <c r="D509" s="595"/>
      <c r="E509" s="595"/>
      <c r="F509" s="597" t="s">
        <v>187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3"/>
      <c r="B510" s="600"/>
      <c r="C510" s="600"/>
      <c r="D510" s="600"/>
      <c r="E510" s="595"/>
      <c r="F510" s="597" t="s">
        <v>188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3"/>
      <c r="B511" s="600"/>
      <c r="C511" s="600"/>
      <c r="D511" s="600"/>
      <c r="E511" s="595"/>
      <c r="F511" s="597" t="s">
        <v>189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2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6"/>
      <c r="H516" s="647" t="s">
        <v>109</v>
      </c>
      <c r="I516" s="44"/>
      <c r="J516" s="612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6"/>
      <c r="H517" s="648" t="s">
        <v>35</v>
      </c>
      <c r="I517" s="649"/>
      <c r="J517" s="649">
        <f>J518+J519</f>
        <v>0</v>
      </c>
      <c r="K517" s="650">
        <f t="shared" si="258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59">I537</f>
        <v>190</v>
      </c>
      <c r="J522" s="670">
        <f t="shared" ca="1" si="259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23" t="s">
        <v>17</v>
      </c>
      <c r="E523" s="824"/>
      <c r="F523" s="824"/>
      <c r="G523" s="189"/>
      <c r="H523" s="593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si="260"/>
        <v>0</v>
      </c>
      <c r="N523" s="195">
        <f t="shared" ca="1" si="260"/>
        <v>166480</v>
      </c>
      <c r="O523" s="195">
        <f t="shared" ref="O523:O528" ca="1" si="261">IF(L523&gt;0,N523*100/L523,0)</f>
        <v>9.9406475034930804</v>
      </c>
      <c r="P523" s="195">
        <f t="shared" ref="P523:P528" si="262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si="264"/>
        <v>0</v>
      </c>
      <c r="N525" s="45">
        <f t="shared" ca="1" si="264"/>
        <v>166480</v>
      </c>
      <c r="O525" s="45">
        <f t="shared" ca="1" si="261"/>
        <v>9.9406475034930804</v>
      </c>
      <c r="P525" s="45">
        <f t="shared" si="262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si="265"/>
        <v>0</v>
      </c>
      <c r="N526" s="38">
        <f t="shared" ca="1" si="265"/>
        <v>166480</v>
      </c>
      <c r="O526" s="38">
        <f t="shared" ca="1" si="261"/>
        <v>9.9406475034930804</v>
      </c>
      <c r="P526" s="38">
        <f t="shared" si="262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v>0</v>
      </c>
      <c r="N528" s="45">
        <f ca="1">N529+N530+N531+N532</f>
        <v>166480</v>
      </c>
      <c r="O528" s="45">
        <f t="shared" ca="1" si="261"/>
        <v>9.9406475034930804</v>
      </c>
      <c r="P528" s="45">
        <f t="shared" si="262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141900)</f>
        <v>141900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0)</f>
        <v>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24580)</f>
        <v>24580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3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4" t="s">
        <v>227</v>
      </c>
      <c r="E537" s="571"/>
      <c r="F537" s="571"/>
      <c r="G537" s="189"/>
      <c r="H537" s="36" t="s">
        <v>35</v>
      </c>
      <c r="I537" s="675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IF(AND(J538=I538,J539=I539,J540=I540,J541=I541),I537,0)</f>
        <v>0</v>
      </c>
      <c r="K537" s="38">
        <f t="shared" ref="K537:K543" ca="1" si="269">IF(I537&gt;0,J537*100/I537,0)</f>
        <v>0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9"/>
      <c r="B538" s="570"/>
      <c r="C538" s="571"/>
      <c r="D538" s="572"/>
      <c r="E538" s="677" t="s">
        <v>228</v>
      </c>
      <c r="F538" s="571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138)</f>
        <v>138</v>
      </c>
      <c r="K538" s="38">
        <f t="shared" ca="1" si="269"/>
        <v>72.631578947368425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9"/>
      <c r="B539" s="570"/>
      <c r="C539" s="571"/>
      <c r="D539" s="572"/>
      <c r="E539" s="677" t="s">
        <v>229</v>
      </c>
      <c r="F539" s="571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72)</f>
        <v>72</v>
      </c>
      <c r="K539" s="38">
        <f t="shared" ca="1" si="269"/>
        <v>45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9"/>
      <c r="B540" s="570"/>
      <c r="C540" s="571"/>
      <c r="D540" s="572"/>
      <c r="E540" s="677" t="s">
        <v>230</v>
      </c>
      <c r="F540" s="571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50)</f>
        <v>50</v>
      </c>
      <c r="K540" s="38">
        <f t="shared" ca="1" si="269"/>
        <v>31.25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9"/>
      <c r="B541" s="570"/>
      <c r="C541" s="571"/>
      <c r="D541" s="572"/>
      <c r="E541" s="678" t="s">
        <v>231</v>
      </c>
      <c r="F541" s="571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0)</f>
        <v>0</v>
      </c>
      <c r="K541" s="38">
        <f t="shared" ca="1" si="269"/>
        <v>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0)</f>
        <v>0</v>
      </c>
      <c r="K542" s="38">
        <f t="shared" ca="1" si="269"/>
        <v>0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0">I559</f>
        <v>380540</v>
      </c>
      <c r="J543" s="681">
        <f t="shared" ca="1" si="270"/>
        <v>0</v>
      </c>
      <c r="K543" s="682">
        <f t="shared" ca="1" si="269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3"/>
      <c r="B544" s="684"/>
      <c r="C544" s="684" t="s">
        <v>16</v>
      </c>
      <c r="D544" s="825" t="s">
        <v>17</v>
      </c>
      <c r="E544" s="826"/>
      <c r="F544" s="826"/>
      <c r="G544" s="685"/>
      <c r="H544" s="275" t="s">
        <v>12</v>
      </c>
      <c r="I544" s="153"/>
      <c r="J544" s="153"/>
      <c r="K544" s="154"/>
      <c r="L544" s="155">
        <f t="shared" ref="L544:N544" ca="1" si="271">L545+L546</f>
        <v>3864668</v>
      </c>
      <c r="M544" s="155">
        <f t="shared" si="271"/>
        <v>0</v>
      </c>
      <c r="N544" s="155">
        <f t="shared" ca="1" si="271"/>
        <v>576473.04</v>
      </c>
      <c r="O544" s="155">
        <f t="shared" ref="O544:O549" ca="1" si="272">IF(L544&gt;0,N544*100/L544,0)</f>
        <v>14.916495802485491</v>
      </c>
      <c r="P544" s="155">
        <f t="shared" ref="P544:P549" si="273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5" t="s">
        <v>12</v>
      </c>
      <c r="I546" s="44"/>
      <c r="J546" s="44"/>
      <c r="K546" s="45"/>
      <c r="L546" s="45">
        <f t="shared" ca="1" si="274"/>
        <v>3864668</v>
      </c>
      <c r="M546" s="45">
        <f t="shared" ref="M546:N546" si="276">M549+M556</f>
        <v>0</v>
      </c>
      <c r="N546" s="45">
        <f t="shared" ca="1" si="276"/>
        <v>576473.04</v>
      </c>
      <c r="O546" s="45">
        <f t="shared" ca="1" si="272"/>
        <v>14.916495802485491</v>
      </c>
      <c r="P546" s="45">
        <f t="shared" si="273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3864668</v>
      </c>
      <c r="M547" s="38">
        <f t="shared" si="277"/>
        <v>0</v>
      </c>
      <c r="N547" s="38">
        <f t="shared" ca="1" si="277"/>
        <v>576473.04</v>
      </c>
      <c r="O547" s="38">
        <f t="shared" ca="1" si="272"/>
        <v>14.916495802485491</v>
      </c>
      <c r="P547" s="38">
        <f t="shared" si="273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3864668)</f>
        <v>3864668</v>
      </c>
      <c r="M549" s="93">
        <v>0</v>
      </c>
      <c r="N549" s="45">
        <f ca="1">N550+N551+N552+N553+N554</f>
        <v>576473.04</v>
      </c>
      <c r="O549" s="45">
        <f t="shared" ca="1" si="272"/>
        <v>14.916495802485491</v>
      </c>
      <c r="P549" s="45">
        <f t="shared" si="273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284997.09)</f>
        <v>284997.09000000003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257397.95)</f>
        <v>257397.95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34078)</f>
        <v>34078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3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1">I576</f>
        <v>380540</v>
      </c>
      <c r="J559" s="670">
        <f t="shared" ca="1" si="281"/>
        <v>0</v>
      </c>
      <c r="K559" s="671">
        <f t="shared" ref="K559:K561" ca="1" si="282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171034.34999999998</v>
      </c>
      <c r="K560" s="412">
        <f t="shared" ca="1" si="282"/>
        <v>44.945170021548314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18425</v>
      </c>
      <c r="K561" s="412">
        <f t="shared" ca="1" si="282"/>
        <v>43.075232617945481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236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156525.24)</f>
        <v>156525.24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16893)</f>
        <v>16893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237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11869.9)</f>
        <v>11869.9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1209)</f>
        <v>1209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238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2639.21)</f>
        <v>2639.21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323)</f>
        <v>323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0</v>
      </c>
      <c r="K568" s="412">
        <f t="shared" ref="K568:K569" ca="1" si="285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0</v>
      </c>
      <c r="K569" s="412">
        <f t="shared" ca="1" si="285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240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0)</f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0)</f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241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0)</f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0)</f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242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0)</f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0)</f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0</v>
      </c>
      <c r="K576" s="412">
        <f t="shared" ref="K576:K577" ca="1" si="287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0</v>
      </c>
      <c r="K577" s="412">
        <f t="shared" ca="1" si="287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244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0)</f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0)</f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245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0)</f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0)</f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246</v>
      </c>
      <c r="E582" s="614"/>
      <c r="F582" s="614"/>
      <c r="G582" s="175"/>
      <c r="H582" s="182" t="s">
        <v>46</v>
      </c>
      <c r="I582" s="162"/>
      <c r="J582" s="194">
        <f t="shared" ref="J582:J583" ca="1" si="288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8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247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0)</f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0)</f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248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249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250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70">
        <f t="shared" ref="I592:J592" ca="1" si="289">I593</f>
        <v>17115</v>
      </c>
      <c r="J592" s="670">
        <f t="shared" ca="1" si="289"/>
        <v>251</v>
      </c>
      <c r="K592" s="671">
        <f t="shared" ref="K592:K594" ca="1" si="290">IF(I592&gt;0,J592*100/I592,0)</f>
        <v>1.4665498101080923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5"/>
      <c r="H593" s="192" t="s">
        <v>46</v>
      </c>
      <c r="I593" s="19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17115)</f>
        <v>17115</v>
      </c>
      <c r="J593" s="193">
        <f t="shared" ref="J593:J594" ca="1" si="291">J595+J603+J609</f>
        <v>251</v>
      </c>
      <c r="K593" s="412">
        <f t="shared" ca="1" si="290"/>
        <v>1.4665498101080923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1679)</f>
        <v>1679</v>
      </c>
      <c r="J594" s="193">
        <f t="shared" ca="1" si="291"/>
        <v>28</v>
      </c>
      <c r="K594" s="412">
        <f t="shared" ca="1" si="290"/>
        <v>1.6676593210244193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2">J597+J599</f>
        <v>251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2"/>
        <v>28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254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251)</f>
        <v>251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28)</f>
        <v>28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255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256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697" t="s">
        <v>257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697" t="s">
        <v>258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697" t="s">
        <v>259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670">
        <f>J614+J616</f>
        <v>0</v>
      </c>
      <c r="K611" s="671">
        <f t="shared" ref="K611:K613" si="294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1"/>
      <c r="B612" s="702"/>
      <c r="C612" s="703" t="s">
        <v>262</v>
      </c>
      <c r="D612" s="702"/>
      <c r="E612" s="702"/>
      <c r="F612" s="704"/>
      <c r="G612" s="705"/>
      <c r="H612" s="706" t="s">
        <v>46</v>
      </c>
      <c r="I612" s="707">
        <v>0</v>
      </c>
      <c r="J612" s="708">
        <f t="shared" ref="J612:J613" si="295">J614+J616</f>
        <v>0</v>
      </c>
      <c r="K612" s="709">
        <f t="shared" si="294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1"/>
      <c r="B613" s="702"/>
      <c r="C613" s="711" t="s">
        <v>263</v>
      </c>
      <c r="D613" s="702"/>
      <c r="E613" s="702"/>
      <c r="F613" s="704"/>
      <c r="G613" s="705"/>
      <c r="H613" s="706" t="s">
        <v>34</v>
      </c>
      <c r="I613" s="707">
        <v>0</v>
      </c>
      <c r="J613" s="708">
        <f t="shared" si="295"/>
        <v>0</v>
      </c>
      <c r="K613" s="709">
        <f t="shared" si="294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2" t="s">
        <v>264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3" t="s">
        <v>264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3" t="s">
        <v>265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4"/>
      <c r="B620" s="715"/>
      <c r="C620" s="716" t="s">
        <v>266</v>
      </c>
      <c r="D620" s="715"/>
      <c r="E620" s="715"/>
      <c r="F620" s="717"/>
      <c r="G620" s="718"/>
      <c r="H620" s="719" t="s">
        <v>46</v>
      </c>
      <c r="I620" s="720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66)</f>
        <v>66</v>
      </c>
      <c r="J620" s="720">
        <f t="shared" ref="J620:J621" ca="1" si="296">J622+J624+J626</f>
        <v>0</v>
      </c>
      <c r="K620" s="721">
        <f t="shared" ref="K620:K621" ca="1" si="297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4"/>
      <c r="B621" s="715"/>
      <c r="C621" s="723" t="s">
        <v>267</v>
      </c>
      <c r="D621" s="715"/>
      <c r="E621" s="715"/>
      <c r="F621" s="717"/>
      <c r="G621" s="718"/>
      <c r="H621" s="719" t="s">
        <v>34</v>
      </c>
      <c r="I621" s="720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10)</f>
        <v>10</v>
      </c>
      <c r="J621" s="720">
        <f t="shared" ca="1" si="296"/>
        <v>0</v>
      </c>
      <c r="K621" s="721">
        <f t="shared" ca="1" si="297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268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264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269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98">I651</f>
        <v>324</v>
      </c>
      <c r="J628" s="733">
        <f t="shared" ca="1" si="298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23" t="s">
        <v>17</v>
      </c>
      <c r="E629" s="824"/>
      <c r="F629" s="824"/>
      <c r="G629" s="189"/>
      <c r="H629" s="593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si="299"/>
        <v>0</v>
      </c>
      <c r="N629" s="195">
        <f t="shared" ca="1" si="299"/>
        <v>154665</v>
      </c>
      <c r="O629" s="195">
        <f t="shared" ref="O629:O634" ca="1" si="300">IF(L629&gt;0,N629*100/L629,0)</f>
        <v>9.9222463865740291</v>
      </c>
      <c r="P629" s="195">
        <f t="shared" ref="P629:P634" si="30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si="303"/>
        <v>0</v>
      </c>
      <c r="N631" s="45">
        <f t="shared" ca="1" si="303"/>
        <v>154665</v>
      </c>
      <c r="O631" s="45">
        <f t="shared" ca="1" si="300"/>
        <v>9.9222463865740291</v>
      </c>
      <c r="P631" s="45">
        <f t="shared" si="30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si="304"/>
        <v>0</v>
      </c>
      <c r="N632" s="38">
        <f t="shared" ca="1" si="304"/>
        <v>154665</v>
      </c>
      <c r="O632" s="38">
        <f t="shared" ca="1" si="300"/>
        <v>9.9222463865740291</v>
      </c>
      <c r="P632" s="38">
        <f t="shared" si="30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v>0</v>
      </c>
      <c r="N634" s="45">
        <f ca="1">N635+N636+N637+N638</f>
        <v>154665</v>
      </c>
      <c r="O634" s="45">
        <f t="shared" ca="1" si="300"/>
        <v>9.9222463865740291</v>
      </c>
      <c r="P634" s="45">
        <f t="shared" si="30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52000)</f>
        <v>52000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102665)</f>
        <v>102665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3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6"/>
      <c r="B643" s="570"/>
      <c r="C643" s="571"/>
      <c r="D643" s="614"/>
      <c r="E643" s="737" t="s">
        <v>271</v>
      </c>
      <c r="F643" s="614"/>
      <c r="G643" s="175"/>
      <c r="H643" s="449" t="s">
        <v>272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0)</f>
        <v>0</v>
      </c>
      <c r="K643" s="163">
        <f t="shared" ref="K643:K652" ca="1" si="308">IF(I643&gt;0,J643*100/I643,0)</f>
        <v>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6"/>
      <c r="B644" s="570"/>
      <c r="C644" s="571"/>
      <c r="D644" s="614"/>
      <c r="E644" s="737" t="s">
        <v>273</v>
      </c>
      <c r="F644" s="614"/>
      <c r="G644" s="175"/>
      <c r="H644" s="449" t="s">
        <v>274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6"/>
      <c r="B645" s="570"/>
      <c r="C645" s="571"/>
      <c r="D645" s="614"/>
      <c r="E645" s="738" t="s">
        <v>275</v>
      </c>
      <c r="F645" s="614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23)</f>
        <v>23</v>
      </c>
      <c r="K645" s="163">
        <f t="shared" si="308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6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5.61)</f>
        <v>5.61</v>
      </c>
      <c r="K646" s="38">
        <f t="shared" si="308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6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61)</f>
        <v>61</v>
      </c>
      <c r="K647" s="163">
        <f t="shared" ca="1" si="308"/>
        <v>18.827160493827162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6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15.66)</f>
        <v>15.66</v>
      </c>
      <c r="K648" s="38">
        <f t="shared" si="308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6"/>
      <c r="B649" s="570"/>
      <c r="C649" s="571"/>
      <c r="D649" s="614"/>
      <c r="E649" s="263" t="s">
        <v>276</v>
      </c>
      <c r="F649" s="614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0)</f>
        <v>0</v>
      </c>
      <c r="K649" s="163">
        <f t="shared" ca="1" si="308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6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0)</f>
        <v>0</v>
      </c>
      <c r="K650" s="38">
        <f t="shared" si="308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6"/>
      <c r="B651" s="570"/>
      <c r="C651" s="571"/>
      <c r="D651" s="614"/>
      <c r="E651" s="263" t="s">
        <v>277</v>
      </c>
      <c r="F651" s="614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0)</f>
        <v>0</v>
      </c>
      <c r="K651" s="163">
        <f t="shared" ca="1" si="308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383">
        <v>0</v>
      </c>
      <c r="J652" s="501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0)</f>
        <v>0</v>
      </c>
      <c r="K652" s="502">
        <f t="shared" si="308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670">
        <f t="shared" ref="I654:J654" ca="1" si="309">I669</f>
        <v>250</v>
      </c>
      <c r="J654" s="670">
        <f t="shared" ca="1" si="309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23" t="s">
        <v>17</v>
      </c>
      <c r="E655" s="824"/>
      <c r="F655" s="824"/>
      <c r="G655" s="189"/>
      <c r="H655" s="593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si="310"/>
        <v>0</v>
      </c>
      <c r="N655" s="195">
        <f t="shared" ca="1" si="310"/>
        <v>29816.400000000001</v>
      </c>
      <c r="O655" s="195">
        <f t="shared" ref="O655:O660" ca="1" si="311">IF(L655&gt;0,N655*100/L655,0)</f>
        <v>54.211636363636366</v>
      </c>
      <c r="P655" s="195">
        <f t="shared" ref="P655:P660" si="312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si="314"/>
        <v>0</v>
      </c>
      <c r="N657" s="45">
        <f t="shared" ca="1" si="314"/>
        <v>29816.400000000001</v>
      </c>
      <c r="O657" s="45">
        <f t="shared" ca="1" si="311"/>
        <v>54.211636363636366</v>
      </c>
      <c r="P657" s="45">
        <f t="shared" si="312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si="315"/>
        <v>0</v>
      </c>
      <c r="N658" s="38">
        <f t="shared" ca="1" si="315"/>
        <v>29816.400000000001</v>
      </c>
      <c r="O658" s="38">
        <f t="shared" ca="1" si="311"/>
        <v>54.211636363636366</v>
      </c>
      <c r="P658" s="38">
        <f t="shared" si="312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v>0</v>
      </c>
      <c r="N660" s="45">
        <f ca="1">N661+N662+N663+N664</f>
        <v>29816.400000000001</v>
      </c>
      <c r="O660" s="45">
        <f t="shared" ca="1" si="311"/>
        <v>54.211636363636366</v>
      </c>
      <c r="P660" s="45">
        <f t="shared" si="312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29816.4)</f>
        <v>29816.400000000001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5"/>
      <c r="H669" s="744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281</v>
      </c>
      <c r="F670" s="614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20)</f>
        <v>20</v>
      </c>
      <c r="K670" s="38">
        <f ca="1">IF(I670&gt;0,(J670*100)/I670,0)</f>
        <v>80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282</v>
      </c>
      <c r="F671" s="614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20)</f>
        <v>20</v>
      </c>
      <c r="K671" s="38">
        <f ca="1">IF(I$671&gt;0,J671*100/I$671,0)</f>
        <v>80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283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13)</f>
        <v>13</v>
      </c>
      <c r="K672" s="38">
        <f t="shared" ref="K672:K675" ca="1" si="319">IF(I$669&gt;0,J672*100/I$669,0)</f>
        <v>5.2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284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0)</f>
        <v>0</v>
      </c>
      <c r="K673" s="38">
        <f t="shared" ca="1" si="319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285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286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290</v>
      </c>
      <c r="F679" s="614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0)</f>
        <v>0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291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23" t="s">
        <v>17</v>
      </c>
      <c r="E685" s="824"/>
      <c r="F685" s="824"/>
      <c r="G685" s="189"/>
      <c r="H685" s="593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si="320"/>
        <v>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si="322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si="324"/>
        <v>0</v>
      </c>
      <c r="N687" s="45">
        <f t="shared" ca="1" si="324"/>
        <v>2000</v>
      </c>
      <c r="O687" s="45">
        <f t="shared" ca="1" si="321"/>
        <v>3.1725888324873095</v>
      </c>
      <c r="P687" s="45">
        <f t="shared" si="322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si="325"/>
        <v>0</v>
      </c>
      <c r="N688" s="38">
        <f t="shared" ca="1" si="325"/>
        <v>2000</v>
      </c>
      <c r="O688" s="38">
        <f t="shared" ca="1" si="321"/>
        <v>3.1725888324873095</v>
      </c>
      <c r="P688" s="38">
        <f t="shared" si="322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v>0</v>
      </c>
      <c r="N690" s="45">
        <f ca="1">N691+N692+N693+N694</f>
        <v>2000</v>
      </c>
      <c r="O690" s="45">
        <f ca="1">IF(L690&gt;0,N690*100/L690,0)</f>
        <v>3.1725888324873095</v>
      </c>
      <c r="P690" s="45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0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1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1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2" t="s">
        <v>38</v>
      </c>
      <c r="E698" s="753"/>
      <c r="F698" s="607"/>
      <c r="G698" s="608"/>
      <c r="H698" s="754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6"/>
      <c r="B699" s="571"/>
      <c r="C699" s="571"/>
      <c r="D699" s="572" t="s">
        <v>294</v>
      </c>
      <c r="E699" s="755"/>
      <c r="F699" s="571"/>
      <c r="G699" s="189"/>
      <c r="H699" s="756" t="s">
        <v>46</v>
      </c>
      <c r="I699" s="757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58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6"/>
      <c r="B700" s="571"/>
      <c r="C700" s="571"/>
      <c r="D700" s="572" t="s">
        <v>295</v>
      </c>
      <c r="E700" s="571"/>
      <c r="F700" s="571"/>
      <c r="G700" s="189"/>
      <c r="H700" s="756" t="s">
        <v>35</v>
      </c>
      <c r="I700" s="757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58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6"/>
      <c r="B701" s="571"/>
      <c r="C701" s="571"/>
      <c r="D701" s="572" t="s">
        <v>296</v>
      </c>
      <c r="E701" s="571"/>
      <c r="F701" s="571"/>
      <c r="G701" s="189"/>
      <c r="H701" s="759" t="s">
        <v>46</v>
      </c>
      <c r="I701" s="760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58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6"/>
      <c r="B702" s="571"/>
      <c r="C702" s="571"/>
      <c r="D702" s="571"/>
      <c r="E702" s="572" t="s">
        <v>297</v>
      </c>
      <c r="F702" s="571"/>
      <c r="G702" s="189"/>
      <c r="H702" s="182" t="s">
        <v>35</v>
      </c>
      <c r="I702" s="757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58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6"/>
      <c r="B703" s="571"/>
      <c r="C703" s="571"/>
      <c r="D703" s="571"/>
      <c r="E703" s="571"/>
      <c r="F703" s="571"/>
      <c r="G703" s="189"/>
      <c r="H703" s="182" t="s">
        <v>34</v>
      </c>
      <c r="I703" s="757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58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6"/>
      <c r="B704" s="571"/>
      <c r="C704" s="571"/>
      <c r="D704" s="571"/>
      <c r="E704" s="571"/>
      <c r="F704" s="571"/>
      <c r="G704" s="189"/>
      <c r="H704" s="182" t="s">
        <v>46</v>
      </c>
      <c r="I704" s="757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58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6"/>
      <c r="B705" s="571"/>
      <c r="C705" s="571"/>
      <c r="D705" s="571"/>
      <c r="E705" s="572" t="s">
        <v>298</v>
      </c>
      <c r="F705" s="571"/>
      <c r="G705" s="189"/>
      <c r="H705" s="182" t="s">
        <v>35</v>
      </c>
      <c r="I705" s="757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58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6"/>
      <c r="B706" s="571"/>
      <c r="C706" s="571"/>
      <c r="D706" s="571"/>
      <c r="E706" s="571"/>
      <c r="F706" s="571"/>
      <c r="G706" s="189"/>
      <c r="H706" s="182" t="s">
        <v>34</v>
      </c>
      <c r="I706" s="757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58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6"/>
      <c r="B707" s="571"/>
      <c r="C707" s="571"/>
      <c r="D707" s="571"/>
      <c r="E707" s="571"/>
      <c r="F707" s="571"/>
      <c r="G707" s="189"/>
      <c r="H707" s="182" t="s">
        <v>46</v>
      </c>
      <c r="I707" s="757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58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6"/>
      <c r="B708" s="571"/>
      <c r="C708" s="571"/>
      <c r="D708" s="761" t="s">
        <v>299</v>
      </c>
      <c r="E708" s="571"/>
      <c r="F708" s="571"/>
      <c r="G708" s="189"/>
      <c r="H708" s="192" t="s">
        <v>46</v>
      </c>
      <c r="I708" s="760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58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6"/>
      <c r="B709" s="571"/>
      <c r="C709" s="571"/>
      <c r="D709" s="571"/>
      <c r="E709" s="572" t="s">
        <v>300</v>
      </c>
      <c r="F709" s="571"/>
      <c r="G709" s="189"/>
      <c r="H709" s="182" t="s">
        <v>34</v>
      </c>
      <c r="I709" s="757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58"/>
      <c r="M709" s="189"/>
      <c r="N709" s="758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6"/>
      <c r="B710" s="571"/>
      <c r="C710" s="571"/>
      <c r="D710" s="571"/>
      <c r="E710" s="571"/>
      <c r="F710" s="571"/>
      <c r="G710" s="189"/>
      <c r="H710" s="182" t="s">
        <v>46</v>
      </c>
      <c r="I710" s="757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58"/>
      <c r="M710" s="189"/>
      <c r="N710" s="758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6"/>
      <c r="B711" s="571"/>
      <c r="C711" s="571"/>
      <c r="D711" s="571"/>
      <c r="E711" s="572" t="s">
        <v>301</v>
      </c>
      <c r="F711" s="571"/>
      <c r="G711" s="189"/>
      <c r="H711" s="175"/>
      <c r="I711" s="757"/>
      <c r="J711" s="37"/>
      <c r="K711" s="38"/>
      <c r="L711" s="758"/>
      <c r="M711" s="189"/>
      <c r="N711" s="758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6"/>
      <c r="B712" s="571"/>
      <c r="C712" s="571"/>
      <c r="D712" s="571"/>
      <c r="E712" s="571"/>
      <c r="F712" s="572" t="s">
        <v>302</v>
      </c>
      <c r="G712" s="189"/>
      <c r="H712" s="182" t="s">
        <v>35</v>
      </c>
      <c r="I712" s="757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58"/>
      <c r="M712" s="189"/>
      <c r="N712" s="758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6"/>
      <c r="B713" s="571"/>
      <c r="C713" s="571"/>
      <c r="D713" s="571"/>
      <c r="E713" s="571"/>
      <c r="F713" s="571"/>
      <c r="G713" s="189"/>
      <c r="H713" s="182" t="s">
        <v>34</v>
      </c>
      <c r="I713" s="757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58"/>
      <c r="M713" s="189"/>
      <c r="N713" s="758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6"/>
      <c r="B714" s="571"/>
      <c r="C714" s="571"/>
      <c r="D714" s="571"/>
      <c r="E714" s="571"/>
      <c r="F714" s="571"/>
      <c r="G714" s="189"/>
      <c r="H714" s="182" t="s">
        <v>46</v>
      </c>
      <c r="I714" s="757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58"/>
      <c r="M714" s="189"/>
      <c r="N714" s="758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6"/>
      <c r="B715" s="571"/>
      <c r="C715" s="571"/>
      <c r="D715" s="571"/>
      <c r="E715" s="571"/>
      <c r="F715" s="572" t="s">
        <v>303</v>
      </c>
      <c r="G715" s="189"/>
      <c r="H715" s="182" t="s">
        <v>35</v>
      </c>
      <c r="I715" s="757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58"/>
      <c r="M715" s="189"/>
      <c r="N715" s="758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6"/>
      <c r="B716" s="571"/>
      <c r="C716" s="571"/>
      <c r="D716" s="571"/>
      <c r="E716" s="571"/>
      <c r="F716" s="571"/>
      <c r="G716" s="189"/>
      <c r="H716" s="182" t="s">
        <v>34</v>
      </c>
      <c r="I716" s="757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58"/>
      <c r="M716" s="189"/>
      <c r="N716" s="758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6"/>
      <c r="B717" s="571"/>
      <c r="C717" s="571"/>
      <c r="D717" s="571"/>
      <c r="E717" s="571"/>
      <c r="F717" s="571"/>
      <c r="G717" s="189"/>
      <c r="H717" s="182" t="s">
        <v>46</v>
      </c>
      <c r="I717" s="757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58"/>
      <c r="M717" s="189"/>
      <c r="N717" s="758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6"/>
      <c r="B718" s="571"/>
      <c r="C718" s="571"/>
      <c r="D718" s="572" t="s">
        <v>304</v>
      </c>
      <c r="E718" s="571"/>
      <c r="F718" s="571"/>
      <c r="G718" s="189"/>
      <c r="H718" s="182" t="s">
        <v>35</v>
      </c>
      <c r="I718" s="757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58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6"/>
      <c r="B719" s="571"/>
      <c r="C719" s="571"/>
      <c r="D719" s="571"/>
      <c r="E719" s="571"/>
      <c r="F719" s="571"/>
      <c r="G719" s="189"/>
      <c r="H719" s="182" t="s">
        <v>34</v>
      </c>
      <c r="I719" s="757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58"/>
      <c r="M719" s="189"/>
      <c r="N719" s="758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6"/>
      <c r="B720" s="571"/>
      <c r="C720" s="571"/>
      <c r="D720" s="571"/>
      <c r="E720" s="571"/>
      <c r="F720" s="571"/>
      <c r="G720" s="189"/>
      <c r="H720" s="182" t="s">
        <v>46</v>
      </c>
      <c r="I720" s="757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58"/>
      <c r="M720" s="189"/>
      <c r="N720" s="758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6"/>
      <c r="B721" s="571"/>
      <c r="C721" s="571"/>
      <c r="D721" s="572" t="s">
        <v>305</v>
      </c>
      <c r="E721" s="571"/>
      <c r="F721" s="571"/>
      <c r="G721" s="189"/>
      <c r="H721" s="744" t="s">
        <v>35</v>
      </c>
      <c r="I721" s="760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58"/>
      <c r="M721" s="189"/>
      <c r="N721" s="758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6"/>
      <c r="B722" s="571"/>
      <c r="C722" s="571"/>
      <c r="D722" s="571"/>
      <c r="E722" s="572"/>
      <c r="F722" s="571"/>
      <c r="G722" s="189"/>
      <c r="H722" s="744" t="s">
        <v>46</v>
      </c>
      <c r="I722" s="760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58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6"/>
      <c r="B723" s="571"/>
      <c r="C723" s="571"/>
      <c r="D723" s="571"/>
      <c r="E723" s="572" t="s">
        <v>306</v>
      </c>
      <c r="F723" s="571"/>
      <c r="G723" s="189"/>
      <c r="H723" s="182" t="s">
        <v>35</v>
      </c>
      <c r="I723" s="757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58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6"/>
      <c r="B724" s="571"/>
      <c r="C724" s="571"/>
      <c r="D724" s="571"/>
      <c r="E724" s="571"/>
      <c r="F724" s="571"/>
      <c r="G724" s="189"/>
      <c r="H724" s="182" t="s">
        <v>34</v>
      </c>
      <c r="I724" s="757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58"/>
      <c r="M724" s="189"/>
      <c r="N724" s="758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6"/>
      <c r="B725" s="571"/>
      <c r="C725" s="571"/>
      <c r="D725" s="571"/>
      <c r="E725" s="571"/>
      <c r="F725" s="571"/>
      <c r="G725" s="189"/>
      <c r="H725" s="182" t="s">
        <v>46</v>
      </c>
      <c r="I725" s="757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58"/>
      <c r="M725" s="189"/>
      <c r="N725" s="758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6"/>
      <c r="B726" s="571"/>
      <c r="C726" s="571"/>
      <c r="D726" s="571"/>
      <c r="E726" s="572" t="s">
        <v>307</v>
      </c>
      <c r="F726" s="571"/>
      <c r="G726" s="189"/>
      <c r="H726" s="182" t="s">
        <v>35</v>
      </c>
      <c r="I726" s="757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58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6"/>
      <c r="B727" s="571"/>
      <c r="C727" s="571"/>
      <c r="D727" s="571"/>
      <c r="E727" s="571"/>
      <c r="F727" s="571"/>
      <c r="G727" s="189"/>
      <c r="H727" s="182" t="s">
        <v>34</v>
      </c>
      <c r="I727" s="757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58"/>
      <c r="M727" s="189"/>
      <c r="N727" s="758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6"/>
      <c r="B728" s="571"/>
      <c r="C728" s="571"/>
      <c r="D728" s="571"/>
      <c r="E728" s="571"/>
      <c r="F728" s="571"/>
      <c r="G728" s="189"/>
      <c r="H728" s="182" t="s">
        <v>46</v>
      </c>
      <c r="I728" s="757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58"/>
      <c r="M728" s="189"/>
      <c r="N728" s="758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6"/>
      <c r="B729" s="571"/>
      <c r="C729" s="571"/>
      <c r="D729" s="572" t="s">
        <v>308</v>
      </c>
      <c r="E729" s="571"/>
      <c r="F729" s="571"/>
      <c r="G729" s="189"/>
      <c r="H729" s="192" t="s">
        <v>46</v>
      </c>
      <c r="I729" s="760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58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6"/>
      <c r="B730" s="571"/>
      <c r="C730" s="571"/>
      <c r="D730" s="571"/>
      <c r="E730" s="572" t="s">
        <v>309</v>
      </c>
      <c r="F730" s="571"/>
      <c r="G730" s="189"/>
      <c r="H730" s="182" t="s">
        <v>35</v>
      </c>
      <c r="I730" s="757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58"/>
      <c r="M730" s="38"/>
      <c r="N730" s="758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6"/>
      <c r="B731" s="571"/>
      <c r="C731" s="571"/>
      <c r="D731" s="571"/>
      <c r="E731" s="571"/>
      <c r="F731" s="571"/>
      <c r="G731" s="189"/>
      <c r="H731" s="182" t="s">
        <v>34</v>
      </c>
      <c r="I731" s="757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58"/>
      <c r="M731" s="38"/>
      <c r="N731" s="758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6"/>
      <c r="B732" s="571"/>
      <c r="C732" s="571"/>
      <c r="D732" s="571"/>
      <c r="E732" s="571"/>
      <c r="F732" s="571"/>
      <c r="G732" s="189"/>
      <c r="H732" s="182" t="s">
        <v>46</v>
      </c>
      <c r="I732" s="757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58"/>
      <c r="M732" s="38"/>
      <c r="N732" s="758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6"/>
      <c r="B733" s="571"/>
      <c r="C733" s="571"/>
      <c r="D733" s="571"/>
      <c r="E733" s="572" t="s">
        <v>310</v>
      </c>
      <c r="F733" s="571"/>
      <c r="G733" s="189"/>
      <c r="H733" s="182" t="s">
        <v>35</v>
      </c>
      <c r="I733" s="757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58"/>
      <c r="M733" s="38"/>
      <c r="N733" s="758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6"/>
      <c r="B734" s="571"/>
      <c r="C734" s="571"/>
      <c r="D734" s="571"/>
      <c r="E734" s="571"/>
      <c r="F734" s="571"/>
      <c r="G734" s="189"/>
      <c r="H734" s="182" t="s">
        <v>34</v>
      </c>
      <c r="I734" s="757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58"/>
      <c r="M734" s="38"/>
      <c r="N734" s="758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28" t="s">
        <v>17</v>
      </c>
      <c r="E737" s="824"/>
      <c r="F737" s="824"/>
      <c r="G737" s="598"/>
      <c r="H737" s="640" t="s">
        <v>12</v>
      </c>
      <c r="I737" s="44"/>
      <c r="J737" s="44"/>
      <c r="K737" s="45"/>
      <c r="L737" s="641">
        <f t="shared" ref="L737:N737" si="333">L738+L739</f>
        <v>0</v>
      </c>
      <c r="M737" s="641">
        <f t="shared" si="333"/>
        <v>0</v>
      </c>
      <c r="N737" s="641">
        <f t="shared" si="333"/>
        <v>0</v>
      </c>
      <c r="O737" s="641">
        <f t="shared" ref="O737:O742" si="334">IF(L737&gt;0,N737*100/L737,0)</f>
        <v>0</v>
      </c>
      <c r="P737" s="641">
        <f t="shared" ref="P737:P742" si="33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4" t="s">
        <v>20</v>
      </c>
      <c r="E740" s="595"/>
      <c r="F740" s="595"/>
      <c r="G740" s="598"/>
      <c r="H740" s="640" t="s">
        <v>12</v>
      </c>
      <c r="I740" s="166"/>
      <c r="J740" s="166"/>
      <c r="K740" s="167"/>
      <c r="L740" s="641">
        <f t="shared" ref="L740:N740" si="338">L741+L742</f>
        <v>0</v>
      </c>
      <c r="M740" s="641">
        <f t="shared" si="338"/>
        <v>0</v>
      </c>
      <c r="N740" s="641">
        <f t="shared" si="338"/>
        <v>0</v>
      </c>
      <c r="O740" s="641">
        <f t="shared" si="334"/>
        <v>0</v>
      </c>
      <c r="P740" s="641">
        <f t="shared" si="33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3"/>
      <c r="B743" s="600"/>
      <c r="C743" s="595"/>
      <c r="D743" s="595"/>
      <c r="E743" s="595"/>
      <c r="F743" s="597" t="s">
        <v>186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3"/>
      <c r="B744" s="600"/>
      <c r="C744" s="595"/>
      <c r="D744" s="595"/>
      <c r="E744" s="595"/>
      <c r="F744" s="597" t="s">
        <v>187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3"/>
      <c r="B745" s="600"/>
      <c r="C745" s="595"/>
      <c r="D745" s="595"/>
      <c r="E745" s="595"/>
      <c r="F745" s="597" t="s">
        <v>188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3"/>
      <c r="B746" s="600"/>
      <c r="C746" s="595"/>
      <c r="D746" s="595"/>
      <c r="E746" s="595"/>
      <c r="F746" s="597" t="s">
        <v>189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4" t="s">
        <v>21</v>
      </c>
      <c r="E747" s="595"/>
      <c r="F747" s="595"/>
      <c r="G747" s="598"/>
      <c r="H747" s="775" t="s">
        <v>12</v>
      </c>
      <c r="I747" s="166"/>
      <c r="J747" s="166"/>
      <c r="K747" s="167"/>
      <c r="L747" s="641">
        <f t="shared" ref="L747:N747" si="339">L748+L749</f>
        <v>0</v>
      </c>
      <c r="M747" s="641">
        <f t="shared" si="339"/>
        <v>0</v>
      </c>
      <c r="N747" s="641">
        <f t="shared" si="339"/>
        <v>0</v>
      </c>
      <c r="O747" s="641">
        <f t="shared" ref="O747:O749" si="340">IF(L747&gt;0,N747*100/L747,0)</f>
        <v>0</v>
      </c>
      <c r="P747" s="641">
        <f t="shared" ref="P747:P749" si="34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3"/>
      <c r="B751" s="600"/>
      <c r="C751" s="595"/>
      <c r="D751" s="595"/>
      <c r="E751" s="597" t="s">
        <v>313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3"/>
      <c r="B752" s="600"/>
      <c r="C752" s="595"/>
      <c r="D752" s="595"/>
      <c r="E752" s="595"/>
      <c r="F752" s="595"/>
      <c r="G752" s="59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28" t="s">
        <v>17</v>
      </c>
      <c r="E754" s="824"/>
      <c r="F754" s="824"/>
      <c r="G754" s="598"/>
      <c r="H754" s="640" t="s">
        <v>12</v>
      </c>
      <c r="I754" s="44"/>
      <c r="J754" s="44"/>
      <c r="K754" s="45"/>
      <c r="L754" s="641">
        <f t="shared" ref="L754:N754" si="342">L755+L756</f>
        <v>0</v>
      </c>
      <c r="M754" s="641">
        <f t="shared" si="342"/>
        <v>0</v>
      </c>
      <c r="N754" s="641">
        <f t="shared" si="342"/>
        <v>0</v>
      </c>
      <c r="O754" s="641">
        <f t="shared" ref="O754:O759" si="343">IF(L754&gt;0,N754*100/L754,0)</f>
        <v>0</v>
      </c>
      <c r="P754" s="641">
        <f t="shared" ref="P754:P759" si="34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4" t="s">
        <v>20</v>
      </c>
      <c r="E757" s="595"/>
      <c r="F757" s="595"/>
      <c r="G757" s="598"/>
      <c r="H757" s="640" t="s">
        <v>12</v>
      </c>
      <c r="I757" s="166"/>
      <c r="J757" s="166"/>
      <c r="K757" s="167"/>
      <c r="L757" s="641">
        <f t="shared" ref="L757:N757" si="347">L758+L759</f>
        <v>0</v>
      </c>
      <c r="M757" s="641">
        <f t="shared" si="347"/>
        <v>0</v>
      </c>
      <c r="N757" s="641">
        <f t="shared" si="347"/>
        <v>0</v>
      </c>
      <c r="O757" s="641">
        <f t="shared" si="343"/>
        <v>0</v>
      </c>
      <c r="P757" s="641">
        <f t="shared" si="34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3"/>
      <c r="B760" s="600"/>
      <c r="C760" s="595"/>
      <c r="D760" s="595"/>
      <c r="E760" s="595"/>
      <c r="F760" s="597" t="s">
        <v>186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3"/>
      <c r="B761" s="600"/>
      <c r="C761" s="595"/>
      <c r="D761" s="595"/>
      <c r="E761" s="595"/>
      <c r="F761" s="597" t="s">
        <v>187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3"/>
      <c r="B762" s="600"/>
      <c r="C762" s="595"/>
      <c r="D762" s="595"/>
      <c r="E762" s="595"/>
      <c r="F762" s="597" t="s">
        <v>188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3"/>
      <c r="B763" s="600"/>
      <c r="C763" s="595"/>
      <c r="D763" s="595"/>
      <c r="E763" s="595"/>
      <c r="F763" s="597" t="s">
        <v>189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4" t="s">
        <v>21</v>
      </c>
      <c r="E764" s="595"/>
      <c r="F764" s="595"/>
      <c r="G764" s="598"/>
      <c r="H764" s="775" t="s">
        <v>12</v>
      </c>
      <c r="I764" s="166"/>
      <c r="J764" s="166"/>
      <c r="K764" s="167"/>
      <c r="L764" s="641">
        <f t="shared" ref="L764:N764" si="348">L765+L766</f>
        <v>0</v>
      </c>
      <c r="M764" s="641">
        <f t="shared" si="348"/>
        <v>0</v>
      </c>
      <c r="N764" s="641">
        <f t="shared" si="348"/>
        <v>0</v>
      </c>
      <c r="O764" s="641">
        <f t="shared" ref="O764:O766" si="349">IF(L764&gt;0,N764*100/L764,0)</f>
        <v>0</v>
      </c>
      <c r="P764" s="641">
        <f t="shared" ref="P764:P766" si="35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3"/>
      <c r="B768" s="600"/>
      <c r="C768" s="595"/>
      <c r="D768" s="595"/>
      <c r="E768" s="597" t="s">
        <v>316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28" t="s">
        <v>17</v>
      </c>
      <c r="E770" s="824"/>
      <c r="F770" s="824"/>
      <c r="G770" s="598"/>
      <c r="H770" s="640" t="s">
        <v>12</v>
      </c>
      <c r="I770" s="44"/>
      <c r="J770" s="44"/>
      <c r="K770" s="45"/>
      <c r="L770" s="641">
        <f t="shared" ref="L770:N770" si="351">L771+L772</f>
        <v>0</v>
      </c>
      <c r="M770" s="641">
        <f t="shared" si="351"/>
        <v>0</v>
      </c>
      <c r="N770" s="641">
        <f t="shared" si="351"/>
        <v>0</v>
      </c>
      <c r="O770" s="641">
        <f t="shared" ref="O770:O775" si="352">IF(L770&gt;0,N770*100/L770,0)</f>
        <v>0</v>
      </c>
      <c r="P770" s="641">
        <f t="shared" ref="P770:P775" si="35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4" t="s">
        <v>20</v>
      </c>
      <c r="E773" s="595"/>
      <c r="F773" s="595"/>
      <c r="G773" s="598"/>
      <c r="H773" s="640" t="s">
        <v>12</v>
      </c>
      <c r="I773" s="166"/>
      <c r="J773" s="166"/>
      <c r="K773" s="167"/>
      <c r="L773" s="641">
        <f t="shared" ref="L773:N773" si="356">L774+L775</f>
        <v>0</v>
      </c>
      <c r="M773" s="641">
        <f t="shared" si="356"/>
        <v>0</v>
      </c>
      <c r="N773" s="641">
        <f t="shared" si="356"/>
        <v>0</v>
      </c>
      <c r="O773" s="641">
        <f t="shared" si="352"/>
        <v>0</v>
      </c>
      <c r="P773" s="641">
        <f t="shared" si="35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3"/>
      <c r="B776" s="600"/>
      <c r="C776" s="595"/>
      <c r="D776" s="595"/>
      <c r="E776" s="595"/>
      <c r="F776" s="597" t="s">
        <v>186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3"/>
      <c r="B777" s="600"/>
      <c r="C777" s="595"/>
      <c r="D777" s="595"/>
      <c r="E777" s="595"/>
      <c r="F777" s="597" t="s">
        <v>187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3"/>
      <c r="B778" s="600"/>
      <c r="C778" s="595"/>
      <c r="D778" s="595"/>
      <c r="E778" s="595"/>
      <c r="F778" s="597" t="s">
        <v>188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3"/>
      <c r="B779" s="600"/>
      <c r="C779" s="595"/>
      <c r="D779" s="595"/>
      <c r="E779" s="595"/>
      <c r="F779" s="597" t="s">
        <v>189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4" t="s">
        <v>21</v>
      </c>
      <c r="E780" s="595"/>
      <c r="F780" s="595"/>
      <c r="G780" s="598"/>
      <c r="H780" s="775" t="s">
        <v>12</v>
      </c>
      <c r="I780" s="166"/>
      <c r="J780" s="166"/>
      <c r="K780" s="167"/>
      <c r="L780" s="641">
        <f t="shared" ref="L780:N780" si="357">L781+L782</f>
        <v>0</v>
      </c>
      <c r="M780" s="641">
        <f t="shared" si="357"/>
        <v>0</v>
      </c>
      <c r="N780" s="641">
        <f t="shared" si="357"/>
        <v>0</v>
      </c>
      <c r="O780" s="641">
        <f t="shared" ref="O780:O782" si="358">IF(L780&gt;0,N780*100/L780,0)</f>
        <v>0</v>
      </c>
      <c r="P780" s="641">
        <f t="shared" ref="P780:P782" si="359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3"/>
      <c r="B784" s="600"/>
      <c r="C784" s="595"/>
      <c r="D784" s="595"/>
      <c r="E784" s="597" t="s">
        <v>318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60">I800</f>
        <v>0</v>
      </c>
      <c r="J785" s="800">
        <f t="shared" ca="1" si="360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23" t="s">
        <v>17</v>
      </c>
      <c r="E786" s="824"/>
      <c r="F786" s="824"/>
      <c r="G786" s="189"/>
      <c r="H786" s="593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2" t="s">
        <v>38</v>
      </c>
      <c r="E799" s="607"/>
      <c r="F799" s="607"/>
      <c r="G799" s="608"/>
      <c r="H799" s="803"/>
      <c r="I799" s="162"/>
      <c r="J799" s="162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hidden="1" customHeight="1">
      <c r="A802" s="609"/>
      <c r="B802" s="610"/>
      <c r="C802" s="610"/>
      <c r="D802" s="610"/>
      <c r="E802" s="596"/>
      <c r="F802" s="712" t="s">
        <v>321</v>
      </c>
      <c r="G802" s="366"/>
      <c r="H802" s="647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hidden="1" customHeight="1">
      <c r="A803" s="609"/>
      <c r="B803" s="610"/>
      <c r="C803" s="610"/>
      <c r="D803" s="610"/>
      <c r="E803" s="596"/>
      <c r="F803" s="596"/>
      <c r="G803" s="366"/>
      <c r="H803" s="647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28" t="s">
        <v>17</v>
      </c>
      <c r="E805" s="824"/>
      <c r="F805" s="824"/>
      <c r="G805" s="598"/>
      <c r="H805" s="640" t="s">
        <v>12</v>
      </c>
      <c r="I805" s="44"/>
      <c r="J805" s="44"/>
      <c r="K805" s="45"/>
      <c r="L805" s="641">
        <f t="shared" ref="L805:N805" si="370">L806+L807</f>
        <v>0</v>
      </c>
      <c r="M805" s="641">
        <f t="shared" si="370"/>
        <v>0</v>
      </c>
      <c r="N805" s="641">
        <f t="shared" si="370"/>
        <v>0</v>
      </c>
      <c r="O805" s="641">
        <f t="shared" ref="O805:O810" si="371">IF(L805&gt;0,N805*100/L805,0)</f>
        <v>0</v>
      </c>
      <c r="P805" s="641">
        <f t="shared" ref="P805:P810" si="372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2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75">L809+L810</f>
        <v>0</v>
      </c>
      <c r="M808" s="641">
        <f t="shared" si="375"/>
        <v>0</v>
      </c>
      <c r="N808" s="641">
        <f t="shared" si="375"/>
        <v>0</v>
      </c>
      <c r="O808" s="641">
        <f t="shared" si="371"/>
        <v>0</v>
      </c>
      <c r="P808" s="641">
        <f t="shared" si="372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3"/>
      <c r="B811" s="600"/>
      <c r="C811" s="595"/>
      <c r="D811" s="600"/>
      <c r="E811" s="595"/>
      <c r="F811" s="597" t="s">
        <v>186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3"/>
      <c r="B812" s="600"/>
      <c r="C812" s="595"/>
      <c r="D812" s="600"/>
      <c r="E812" s="595"/>
      <c r="F812" s="597" t="s">
        <v>187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3"/>
      <c r="B813" s="600"/>
      <c r="C813" s="595"/>
      <c r="D813" s="600"/>
      <c r="E813" s="595"/>
      <c r="F813" s="597" t="s">
        <v>188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3"/>
      <c r="B814" s="600"/>
      <c r="C814" s="595"/>
      <c r="D814" s="600"/>
      <c r="E814" s="595"/>
      <c r="F814" s="597" t="s">
        <v>189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2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76">L816+L817</f>
        <v>0</v>
      </c>
      <c r="M815" s="641">
        <f t="shared" si="376"/>
        <v>0</v>
      </c>
      <c r="N815" s="641">
        <f t="shared" si="376"/>
        <v>0</v>
      </c>
      <c r="O815" s="641">
        <f t="shared" ref="O815:O817" si="377">IF(L815&gt;0,N815*100/L815,0)</f>
        <v>0</v>
      </c>
      <c r="P815" s="641">
        <f t="shared" ref="P815:P817" si="378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0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06"/>
      <c r="B819" s="807"/>
      <c r="C819" s="808"/>
      <c r="D819" s="807"/>
      <c r="E819" s="809" t="s">
        <v>323</v>
      </c>
      <c r="F819" s="808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14" t="s">
        <v>324</v>
      </c>
      <c r="B820" s="815"/>
      <c r="C820" s="815"/>
      <c r="D820" s="816"/>
      <c r="E820" s="815"/>
      <c r="F820" s="815"/>
      <c r="G820" s="817"/>
      <c r="H820" s="817"/>
      <c r="I820" s="215"/>
      <c r="J820" s="215"/>
      <c r="K820" s="818"/>
      <c r="L820" s="818"/>
      <c r="M820" s="818"/>
      <c r="N820" s="818"/>
      <c r="O820" s="818"/>
      <c r="P820" s="818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6"/>
      <c r="B821" s="572" t="s">
        <v>325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20258486.88)</f>
        <v>20258486.879999999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380792.83)</f>
        <v>380792.83</v>
      </c>
      <c r="K821" s="38">
        <f t="shared" ref="K821:K828" ca="1" si="379">IF(I821&gt;0,J821*100/I821,0)</f>
        <v>1.8796706400414047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6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1504)</f>
        <v>1504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40)</f>
        <v>40</v>
      </c>
      <c r="K822" s="38">
        <f t="shared" ca="1" si="379"/>
        <v>2.6595744680851063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6"/>
      <c r="B823" s="572" t="s">
        <v>326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14280910.4)</f>
        <v>14280910.4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655454.04)</f>
        <v>655454.04</v>
      </c>
      <c r="K823" s="38">
        <f t="shared" ca="1" si="379"/>
        <v>4.5897216748870573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6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685)</f>
        <v>685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259)</f>
        <v>259</v>
      </c>
      <c r="K824" s="38">
        <f t="shared" ca="1" si="379"/>
        <v>37.810218978102192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6"/>
      <c r="B825" s="572" t="s">
        <v>327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187443.11)</f>
        <v>187443.11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10377.34)</f>
        <v>10377.34</v>
      </c>
      <c r="K825" s="38">
        <f t="shared" ca="1" si="379"/>
        <v>5.5362611087705496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6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420)</f>
        <v>420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31)</f>
        <v>31</v>
      </c>
      <c r="K826" s="38">
        <f t="shared" ca="1" si="379"/>
        <v>7.3809523809523814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6"/>
      <c r="B827" s="572" t="s">
        <v>328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620000)</f>
        <v>620000</v>
      </c>
      <c r="K827" s="38">
        <f t="shared" ca="1" si="379"/>
        <v>4.395604395604396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1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25)</f>
        <v>25</v>
      </c>
      <c r="K828" s="502">
        <f t="shared" ca="1" si="379"/>
        <v>4.5537340619307836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625B5-B1D6-4F93-93F5-02C66A593D0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4.42578125" style="821" bestFit="1" customWidth="1"/>
    <col min="10" max="10" width="12.5703125" style="821" bestFit="1" customWidth="1"/>
    <col min="11" max="11" width="12.5703125" style="821" customWidth="1"/>
    <col min="12" max="12" width="21.28515625" style="821" bestFit="1" customWidth="1"/>
    <col min="13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346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2188808</v>
      </c>
      <c r="M8" s="22">
        <f t="shared" ca="1" si="0"/>
        <v>992955</v>
      </c>
      <c r="N8" s="22">
        <f t="shared" ca="1" si="0"/>
        <v>521485.88</v>
      </c>
      <c r="O8" s="22">
        <f t="shared" ref="O8:O16" ca="1" si="1">IF(L8&gt;0,N8*100/L8,0)</f>
        <v>23.825108460860889</v>
      </c>
      <c r="P8" s="22">
        <f t="shared" ref="P8:P16" ca="1" si="2">IF(M8&gt;0,N8*100/M8,0)</f>
        <v>52.51858140600531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2188808</v>
      </c>
      <c r="M10" s="30">
        <f t="shared" ca="1" si="3"/>
        <v>992955</v>
      </c>
      <c r="N10" s="30">
        <f t="shared" ca="1" si="3"/>
        <v>521485.88</v>
      </c>
      <c r="O10" s="30">
        <f t="shared" ca="1" si="1"/>
        <v>23.825108460860889</v>
      </c>
      <c r="P10" s="30">
        <f t="shared" ca="1" si="2"/>
        <v>52.51858140600531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2075008</v>
      </c>
      <c r="M11" s="498">
        <f t="shared" ca="1" si="4"/>
        <v>879355</v>
      </c>
      <c r="N11" s="498">
        <f t="shared" ca="1" si="4"/>
        <v>407885.88</v>
      </c>
      <c r="O11" s="498">
        <f t="shared" ca="1" si="1"/>
        <v>19.65707505706002</v>
      </c>
      <c r="P11" s="498">
        <f t="shared" ca="1" si="2"/>
        <v>46.384666033626921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2075008</v>
      </c>
      <c r="M13" s="93">
        <f t="shared" ca="1" si="5"/>
        <v>879355</v>
      </c>
      <c r="N13" s="93">
        <f t="shared" ca="1" si="5"/>
        <v>407885.88</v>
      </c>
      <c r="O13" s="93">
        <f t="shared" ca="1" si="1"/>
        <v>19.65707505706002</v>
      </c>
      <c r="P13" s="93">
        <f t="shared" ca="1" si="2"/>
        <v>46.384666033626921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992955</v>
      </c>
      <c r="N18" s="22">
        <f t="shared" ca="1" si="8"/>
        <v>509095.88</v>
      </c>
      <c r="O18" s="22">
        <f t="shared" ref="O18:O26" ca="1" si="9">IF(L18&gt;0,N18*100/L18,0)</f>
        <v>27.560036270622149</v>
      </c>
      <c r="P18" s="22">
        <f t="shared" ref="P18:P26" ca="1" si="10">IF(M18&gt;0,N18*100/M18,0)</f>
        <v>51.270790720626813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992955</v>
      </c>
      <c r="N20" s="30">
        <f t="shared" ca="1" si="11"/>
        <v>509095.88</v>
      </c>
      <c r="O20" s="30">
        <f t="shared" ca="1" si="9"/>
        <v>27.560036270622149</v>
      </c>
      <c r="P20" s="30">
        <f t="shared" ca="1" si="10"/>
        <v>51.270790720626813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879355</v>
      </c>
      <c r="N21" s="498">
        <f t="shared" ca="1" si="12"/>
        <v>395495.88</v>
      </c>
      <c r="O21" s="498">
        <f t="shared" ca="1" si="9"/>
        <v>22.815863391839855</v>
      </c>
      <c r="P21" s="498">
        <f t="shared" ca="1" si="10"/>
        <v>44.975678764549016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1733425</v>
      </c>
      <c r="M23" s="93">
        <f t="shared" ca="1" si="13"/>
        <v>879355</v>
      </c>
      <c r="N23" s="93">
        <f t="shared" ca="1" si="13"/>
        <v>395495.88</v>
      </c>
      <c r="O23" s="93">
        <f t="shared" ca="1" si="9"/>
        <v>22.815863391839855</v>
      </c>
      <c r="P23" s="93">
        <f t="shared" ca="1" si="10"/>
        <v>44.975678764549016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341583</v>
      </c>
      <c r="M28" s="22">
        <f t="shared" si="16"/>
        <v>0</v>
      </c>
      <c r="N28" s="22">
        <f t="shared" si="16"/>
        <v>12390</v>
      </c>
      <c r="O28" s="22">
        <f t="shared" ref="O28:O37" ca="1" si="17">IF(L28&gt;0,N28*100/L28,0)</f>
        <v>3.6272296923441742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341583</v>
      </c>
      <c r="M30" s="30">
        <f t="shared" si="19"/>
        <v>0</v>
      </c>
      <c r="N30" s="30">
        <f t="shared" si="19"/>
        <v>12390</v>
      </c>
      <c r="O30" s="30">
        <f t="shared" ca="1" si="17"/>
        <v>3.6272296923441742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341583</v>
      </c>
      <c r="M31" s="498">
        <f t="shared" si="20"/>
        <v>0</v>
      </c>
      <c r="N31" s="498">
        <f t="shared" si="20"/>
        <v>12390</v>
      </c>
      <c r="O31" s="498">
        <f t="shared" ca="1" si="17"/>
        <v>3.6272296923441742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341583</v>
      </c>
      <c r="M33" s="93">
        <f t="shared" si="21"/>
        <v>0</v>
      </c>
      <c r="N33" s="93">
        <f t="shared" si="21"/>
        <v>12390</v>
      </c>
      <c r="O33" s="93">
        <f t="shared" ca="1" si="17"/>
        <v>3.6272296923441742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1847225</v>
      </c>
      <c r="M37" s="852">
        <f t="shared" ca="1" si="24"/>
        <v>992955</v>
      </c>
      <c r="N37" s="852">
        <f t="shared" ca="1" si="24"/>
        <v>509095.88</v>
      </c>
      <c r="O37" s="852">
        <f t="shared" ca="1" si="17"/>
        <v>27.560036270622149</v>
      </c>
      <c r="P37" s="852">
        <f t="shared" ca="1" si="18"/>
        <v>51.270790720626813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101200</v>
      </c>
      <c r="N41" s="85">
        <f t="shared" ca="1" si="25"/>
        <v>39683.870000000003</v>
      </c>
      <c r="O41" s="85">
        <f t="shared" ref="O41:O49" ca="1" si="26">IF(L41&gt;0,N41*100/L41,0)</f>
        <v>20.809580492920819</v>
      </c>
      <c r="P41" s="85">
        <f t="shared" ref="P41:P49" ca="1" si="27">IF(M41&gt;0,N41*100/M41,0)</f>
        <v>39.213310276679849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101200</v>
      </c>
      <c r="N43" s="92">
        <f t="shared" ca="1" si="28"/>
        <v>39683.870000000003</v>
      </c>
      <c r="O43" s="92">
        <f t="shared" ca="1" si="26"/>
        <v>20.809580492920819</v>
      </c>
      <c r="P43" s="92">
        <f t="shared" ca="1" si="27"/>
        <v>39.213310276679849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101200</v>
      </c>
      <c r="N44" s="498">
        <f t="shared" ca="1" si="29"/>
        <v>39683.870000000003</v>
      </c>
      <c r="O44" s="498">
        <f t="shared" ca="1" si="26"/>
        <v>20.809580492920819</v>
      </c>
      <c r="P44" s="498">
        <f t="shared" ca="1" si="27"/>
        <v>39.213310276679849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IFERROR(__xludf.DUMMYFUNCTION("IMPORTRANGE(""https://docs.google.com/spreadsheets/d/1MeEWN-I1oV_STSDYn1IFDPWt_1FKiwhDph83XaGc0o0/edit?usp=sharing"",""งบพรบ!R83"")"),101200)</f>
        <v>101200</v>
      </c>
      <c r="N46" s="93">
        <f ca="1">IFERROR(__xludf.DUMMYFUNCTION("IMPORTRANGE(""https://docs.google.com/spreadsheets/d/1MeEWN-I1oV_STSDYn1IFDPWt_1FKiwhDph83XaGc0o0/edit?usp=sharing"",""งบพรบ!T83"")"),39683.87)</f>
        <v>39683.870000000003</v>
      </c>
      <c r="O46" s="93">
        <f t="shared" ca="1" si="26"/>
        <v>20.809580492920819</v>
      </c>
      <c r="P46" s="93">
        <f t="shared" ca="1" si="27"/>
        <v>39.213310276679849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303350</v>
      </c>
      <c r="N53" s="116">
        <f t="shared" ca="1" si="31"/>
        <v>161965.12</v>
      </c>
      <c r="O53" s="116">
        <f t="shared" ref="O53:O61" ca="1" si="32">IF(L53&gt;0,N53*100/L53,0)</f>
        <v>26.696080435140928</v>
      </c>
      <c r="P53" s="116">
        <f t="shared" ref="P53:P61" ca="1" si="33">IF(M53&gt;0,N53*100/M53,0)</f>
        <v>53.392160870281856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303350</v>
      </c>
      <c r="N55" s="123">
        <f t="shared" ca="1" si="34"/>
        <v>161965.12</v>
      </c>
      <c r="O55" s="123">
        <f t="shared" ca="1" si="32"/>
        <v>26.696080435140928</v>
      </c>
      <c r="P55" s="123">
        <f t="shared" ca="1" si="33"/>
        <v>53.392160870281856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303350</v>
      </c>
      <c r="N56" s="498">
        <f t="shared" ca="1" si="35"/>
        <v>161965.12</v>
      </c>
      <c r="O56" s="498">
        <f t="shared" ca="1" si="32"/>
        <v>26.696080435140928</v>
      </c>
      <c r="P56" s="498">
        <f t="shared" ca="1" si="33"/>
        <v>53.392160870281856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IFERROR(__xludf.DUMMYFUNCTION("IMPORTRANGE(""https://docs.google.com/spreadsheets/d/1MeEWN-I1oV_STSDYn1IFDPWt_1FKiwhDph83XaGc0o0/edit?usp=sharing"",""งบพรบ!AB83"")"),303350)</f>
        <v>303350</v>
      </c>
      <c r="N58" s="93">
        <f ca="1">IFERROR(__xludf.DUMMYFUNCTION("IMPORTRANGE(""https://docs.google.com/spreadsheets/d/1MeEWN-I1oV_STSDYn1IFDPWt_1FKiwhDph83XaGc0o0/edit?usp=sharing"",""งบพรบ!AD83"")"),161965.12)</f>
        <v>161965.12</v>
      </c>
      <c r="O58" s="93">
        <f t="shared" ca="1" si="32"/>
        <v>26.696080435140928</v>
      </c>
      <c r="P58" s="93">
        <f t="shared" ca="1" si="33"/>
        <v>53.392160870281856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166750</v>
      </c>
      <c r="N88" s="155">
        <f t="shared" ca="1" si="49"/>
        <v>79781.63</v>
      </c>
      <c r="O88" s="155">
        <f t="shared" ref="O88:O96" ca="1" si="50">IF(L88&gt;0,N88*100/L88,0)</f>
        <v>25.009915360501566</v>
      </c>
      <c r="P88" s="155">
        <f t="shared" ref="P88:P96" ca="1" si="51">IF(M88&gt;0,N88*100/M88,0)</f>
        <v>47.845055472263866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319000</v>
      </c>
      <c r="M90" s="93">
        <f t="shared" ca="1" si="52"/>
        <v>166750</v>
      </c>
      <c r="N90" s="93">
        <f t="shared" ca="1" si="52"/>
        <v>79781.63</v>
      </c>
      <c r="O90" s="93">
        <f t="shared" ca="1" si="50"/>
        <v>25.009915360501566</v>
      </c>
      <c r="P90" s="93">
        <f t="shared" ca="1" si="51"/>
        <v>47.845055472263866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166750</v>
      </c>
      <c r="N91" s="498">
        <f t="shared" ca="1" si="53"/>
        <v>79781.63</v>
      </c>
      <c r="O91" s="498">
        <f t="shared" ca="1" si="50"/>
        <v>25.009915360501566</v>
      </c>
      <c r="P91" s="498">
        <f t="shared" ca="1" si="51"/>
        <v>47.845055472263866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IFERROR(__xludf.DUMMYFUNCTION("IMPORTRANGE(""https://docs.google.com/spreadsheets/d/1MeEWN-I1oV_STSDYn1IFDPWt_1FKiwhDph83XaGc0o0/edit?usp=sharing"",""งบพรบ!AV83"")"),166750)</f>
        <v>166750</v>
      </c>
      <c r="N93" s="93">
        <f ca="1">IFERROR(__xludf.DUMMYFUNCTION("IMPORTRANGE(""https://docs.google.com/spreadsheets/d/1MeEWN-I1oV_STSDYn1IFDPWt_1FKiwhDph83XaGc0o0/edit?usp=sharing"",""งบพรบ!AX83"")"),79781.63)</f>
        <v>79781.63</v>
      </c>
      <c r="O93" s="93">
        <f t="shared" ca="1" si="50"/>
        <v>25.009915360501566</v>
      </c>
      <c r="P93" s="93">
        <f t="shared" ca="1" si="51"/>
        <v>47.845055472263866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IFERROR(__xludf.DUMMYFUNCTION("IMPORTRANGE(""https://docs.google.com/spreadsheets/d/1MeEWN-I1oV_STSDYn1IFDPWt_1FKiwhDph83XaGc0o0/edit?usp=sharing"",""งบพรบ!CJ83"")"),24065)</f>
        <v>24065</v>
      </c>
      <c r="N170" s="93">
        <f ca="1">IFERROR(__xludf.DUMMYFUNCTION("IMPORTRANGE(""https://docs.google.com/spreadsheets/d/1MeEWN-I1oV_STSDYn1IFDPWt_1FKiwhDph83XaGc0o0/edit?usp=sharing"",""งบพรบ!CL83"")"),0)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3000</v>
      </c>
      <c r="N181" s="155">
        <f t="shared" ca="1" si="92"/>
        <v>1624</v>
      </c>
      <c r="O181" s="155">
        <f t="shared" ref="O181:O189" ca="1" si="93">IF(L181&gt;0,N181*100/L181,0)</f>
        <v>27.066666666666666</v>
      </c>
      <c r="P181" s="155">
        <f t="shared" ref="P181:P189" ca="1" si="94">IF(M181&gt;0,N181*100/M181,0)</f>
        <v>54.133333333333333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6000</v>
      </c>
      <c r="M183" s="93">
        <f t="shared" ca="1" si="95"/>
        <v>3000</v>
      </c>
      <c r="N183" s="93">
        <f t="shared" ca="1" si="95"/>
        <v>1624</v>
      </c>
      <c r="O183" s="93">
        <f t="shared" ca="1" si="93"/>
        <v>27.066666666666666</v>
      </c>
      <c r="P183" s="93">
        <f t="shared" ca="1" si="94"/>
        <v>54.133333333333333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3000</v>
      </c>
      <c r="N184" s="498">
        <f t="shared" ca="1" si="96"/>
        <v>1624</v>
      </c>
      <c r="O184" s="498">
        <f t="shared" ca="1" si="93"/>
        <v>27.066666666666666</v>
      </c>
      <c r="P184" s="498">
        <f t="shared" ca="1" si="94"/>
        <v>54.133333333333333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IFERROR(__xludf.DUMMYFUNCTION("IMPORTRANGE(""https://docs.google.com/spreadsheets/d/1MeEWN-I1oV_STSDYn1IFDPWt_1FKiwhDph83XaGc0o0/edit?usp=sharing"",""งบพรบ!CT83"")"),3000)</f>
        <v>3000</v>
      </c>
      <c r="N186" s="93">
        <f ca="1">IFERROR(__xludf.DUMMYFUNCTION("IMPORTRANGE(""https://docs.google.com/spreadsheets/d/1MeEWN-I1oV_STSDYn1IFDPWt_1FKiwhDph83XaGc0o0/edit?usp=sharing"",""งบพรบ!CV83"")"),1624)</f>
        <v>1624</v>
      </c>
      <c r="O186" s="93">
        <f t="shared" ca="1" si="93"/>
        <v>27.066666666666666</v>
      </c>
      <c r="P186" s="93">
        <f t="shared" ca="1" si="94"/>
        <v>54.133333333333333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1624</v>
      </c>
      <c r="O191" s="155">
        <f ca="1">IF(L191&gt;0,N191*100/L191,0)</f>
        <v>27.066666666666666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347</v>
      </c>
      <c r="F206" s="178"/>
      <c r="G206" s="179"/>
      <c r="H206" s="754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348</v>
      </c>
      <c r="F207" s="178"/>
      <c r="G207" s="179"/>
      <c r="H207" s="756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IFERROR(__xludf.DUMMYFUNCTION("IMPORTRANGE(""https://docs.google.com/spreadsheets/d/1QqKyyYR6Q21VydFLVH3TRQUabQu_ym0Zz7PgGX0-kHA/edit?usp=sharing"",""แผน!EB83"")"),0)</f>
        <v>0</v>
      </c>
      <c r="J288" s="675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36</v>
      </c>
      <c r="K327" s="446">
        <f ca="1">IF(I327&gt;0,J327*100/I327,0)</f>
        <v>20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30706.2</v>
      </c>
      <c r="O328" s="155">
        <f t="shared" ref="O328:O336" ca="1" si="149">IF(L328&gt;0,N328*100/L328,0)</f>
        <v>19.558089171974522</v>
      </c>
      <c r="P328" s="155">
        <f t="shared" ref="P328:P336" ca="1" si="150">IF(M328&gt;0,N328*100/M328,0)</f>
        <v>39.116178343949045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30706.2</v>
      </c>
      <c r="O330" s="93">
        <f t="shared" ca="1" si="149"/>
        <v>19.558089171974522</v>
      </c>
      <c r="P330" s="93">
        <f t="shared" ca="1" si="150"/>
        <v>39.116178343949045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78500</v>
      </c>
      <c r="N331" s="498">
        <f t="shared" ca="1" si="152"/>
        <v>30706.2</v>
      </c>
      <c r="O331" s="498">
        <f t="shared" ca="1" si="149"/>
        <v>19.558089171974522</v>
      </c>
      <c r="P331" s="498">
        <f t="shared" ca="1" si="150"/>
        <v>39.116178343949045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IFERROR(__xludf.DUMMYFUNCTION("IMPORTRANGE(""https://docs.google.com/spreadsheets/d/1MeEWN-I1oV_STSDYn1IFDPWt_1FKiwhDph83XaGc0o0/edit?usp=sharing"",""งบพรบ!ER83"")"),78500)</f>
        <v>78500</v>
      </c>
      <c r="N333" s="93">
        <f ca="1">IFERROR(__xludf.DUMMYFUNCTION("IMPORTRANGE(""https://docs.google.com/spreadsheets/d/1MeEWN-I1oV_STSDYn1IFDPWt_1FKiwhDph83XaGc0o0/edit?usp=sharing"",""งบพรบ!ET83"")"),30706.2)</f>
        <v>30706.2</v>
      </c>
      <c r="O333" s="93">
        <f t="shared" ca="1" si="149"/>
        <v>19.558089171974522</v>
      </c>
      <c r="P333" s="93">
        <f t="shared" ca="1" si="150"/>
        <v>39.116178343949045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IFERROR(__xludf.DUMMYFUNCTION("IMPORTRANGE(""https://docs.google.com/spreadsheets/d/1kVcqe37tkHyjCSG3S0O1AXqVkqjo8mSIZil3BcpIysc/edit?usp=sharing"",""ศูนย์!D83"")"),36)</f>
        <v>36</v>
      </c>
      <c r="K338" s="498">
        <f ca="1">IF(I338&gt;0,J338*100/I338,0)</f>
        <v>20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316090</v>
      </c>
      <c r="N345" s="155">
        <f t="shared" ca="1" si="154"/>
        <v>195335.06</v>
      </c>
      <c r="O345" s="155">
        <f t="shared" ref="O345:O353" ca="1" si="155">IF(L345&gt;0,N345*100/L345,0)</f>
        <v>37.654225460714009</v>
      </c>
      <c r="P345" s="155">
        <f t="shared" ref="P345:P353" ca="1" si="156">IF(M345&gt;0,N345*100/M345,0)</f>
        <v>61.797291910531811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518760</v>
      </c>
      <c r="M347" s="93">
        <f t="shared" ca="1" si="157"/>
        <v>316090</v>
      </c>
      <c r="N347" s="93">
        <f t="shared" ca="1" si="157"/>
        <v>195335.06</v>
      </c>
      <c r="O347" s="93">
        <f t="shared" ca="1" si="155"/>
        <v>37.654225460714009</v>
      </c>
      <c r="P347" s="93">
        <f t="shared" ca="1" si="156"/>
        <v>61.797291910531811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202490</v>
      </c>
      <c r="N348" s="498">
        <f t="shared" ca="1" si="158"/>
        <v>81735.06</v>
      </c>
      <c r="O348" s="498">
        <f t="shared" ca="1" si="155"/>
        <v>20.183489727380483</v>
      </c>
      <c r="P348" s="498">
        <f t="shared" ca="1" si="156"/>
        <v>40.364985925230876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IFERROR(__xludf.DUMMYFUNCTION("IMPORTRANGE(""https://docs.google.com/spreadsheets/d/1MeEWN-I1oV_STSDYn1IFDPWt_1FKiwhDph83XaGc0o0/edit?usp=sharing"",""งบพรบ!FB83"")"),202490)</f>
        <v>202490</v>
      </c>
      <c r="N350" s="93">
        <f ca="1">IFERROR(__xludf.DUMMYFUNCTION("IMPORTRANGE(""https://docs.google.com/spreadsheets/d/1MeEWN-I1oV_STSDYn1IFDPWt_1FKiwhDph83XaGc0o0/edit?usp=sharing"",""งบพรบ!FD83"")"),81735.06)</f>
        <v>81735.06</v>
      </c>
      <c r="O350" s="93">
        <f t="shared" ca="1" si="155"/>
        <v>20.183489727380483</v>
      </c>
      <c r="P350" s="93">
        <f t="shared" ca="1" si="156"/>
        <v>40.364985925230876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IFERROR(__xludf.DUMMYFUNCTION("IMPORTRANGE(""https://docs.google.com/spreadsheets/d/1QqKyyYR6Q21VydFLVH3TRQUabQu_ym0Zz7PgGX0-kHA/edit?usp=sharing"",""แผน!EP83"")"),13)</f>
        <v>13</v>
      </c>
      <c r="J355" s="465">
        <f ca="1">J362</f>
        <v>12</v>
      </c>
      <c r="K355" s="466">
        <f ca="1">IF(I355&gt;0,J355*100/I355,0)</f>
        <v>92.307692307692307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IFERROR(__xludf.DUMMYFUNCTION("IMPORTRANGE(""https://docs.google.com/spreadsheets/d/1XWAQStnk-4SwqDmLtmXYiTMKHgktTP8We1SCoS47DrQ/edit?usp=sharing"",""จัดที่ดิน!W83"")"),12)</f>
        <v>12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IFERROR(__xludf.DUMMYFUNCTION("IMPORTRANGE(""https://docs.google.com/spreadsheets/d/1QqKyyYR6Q21VydFLVH3TRQUabQu_ym0Zz7PgGX0-kHA/edit?usp=sharing"",""แผน!EO83"")"),63)</f>
        <v>63</v>
      </c>
      <c r="J359" s="270">
        <f ca="1">IFERROR(__xludf.DUMMYFUNCTION("IMPORTRANGE(""https://docs.google.com/spreadsheets/d/1XWAQStnk-4SwqDmLtmXYiTMKHgktTP8We1SCoS47DrQ/edit?usp=sharing"",""จัดที่ดิน!X83"")"),52.17)</f>
        <v>52.17</v>
      </c>
      <c r="K359" s="498">
        <f t="shared" ca="1" si="160"/>
        <v>82.80952380952381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IFERROR(__xludf.DUMMYFUNCTION("IMPORTRANGE(""https://docs.google.com/spreadsheets/d/1QqKyyYR6Q21VydFLVH3TRQUabQu_ym0Zz7PgGX0-kHA/edit?usp=sharing"",""แผน!EP83"")"),13)</f>
        <v>13</v>
      </c>
      <c r="J360" s="270">
        <f ca="1">IFERROR(__xludf.DUMMYFUNCTION("IMPORTRANGE(""https://docs.google.com/spreadsheets/d/1XWAQStnk-4SwqDmLtmXYiTMKHgktTP8We1SCoS47DrQ/edit?usp=sharing"",""จัดที่ดิน!Y83"")"),12)</f>
        <v>12</v>
      </c>
      <c r="K360" s="498">
        <f t="shared" ca="1" si="160"/>
        <v>92.307692307692307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IFERROR(__xludf.DUMMYFUNCTION("IMPORTRANGE(""https://docs.google.com/spreadsheets/d/1XWAQStnk-4SwqDmLtmXYiTMKHgktTP8We1SCoS47DrQ/edit?usp=sharing"",""จัดที่ดิน!Z83"")"),52.17)</f>
        <v>52.17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IFERROR(__xludf.DUMMYFUNCTION("IMPORTRANGE(""https://docs.google.com/spreadsheets/d/1QqKyyYR6Q21VydFLVH3TRQUabQu_ym0Zz7PgGX0-kHA/edit?usp=sharing"",""แผน!EP83"")"),13)</f>
        <v>13</v>
      </c>
      <c r="J362" s="270">
        <f ca="1">IFERROR(__xludf.DUMMYFUNCTION("IMPORTRANGE(""https://docs.google.com/spreadsheets/d/1XWAQStnk-4SwqDmLtmXYiTMKHgktTP8We1SCoS47DrQ/edit?usp=sharing"",""จัดที่ดิน!AA83"")"),12)</f>
        <v>12</v>
      </c>
      <c r="K362" s="498">
        <f t="shared" ca="1" si="160"/>
        <v>92.307692307692307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IFERROR(__xludf.DUMMYFUNCTION("IMPORTRANGE(""https://docs.google.com/spreadsheets/d/1XWAQStnk-4SwqDmLtmXYiTMKHgktTP8We1SCoS47DrQ/edit?usp=sharing"",""จัดที่ดิน!AB83"")"),52.17)</f>
        <v>52.17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17</v>
      </c>
      <c r="J364" s="479">
        <f t="shared" ca="1" si="161"/>
        <v>16</v>
      </c>
      <c r="K364" s="480">
        <f t="shared" ca="1" si="160"/>
        <v>94.117647058823536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IFERROR(__xludf.DUMMYFUNCTION("IMPORTRANGE(""https://docs.google.com/spreadsheets/d/1QqKyyYR6Q21VydFLVH3TRQUabQu_ym0Zz7PgGX0-kHA/edit?usp=sharing"",""แผน!EU83"")"),16)</f>
        <v>16</v>
      </c>
      <c r="J374" s="491">
        <f ca="1">J381</f>
        <v>16</v>
      </c>
      <c r="K374" s="492">
        <f t="shared" ca="1" si="162"/>
        <v>100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IFERROR(__xludf.DUMMYFUNCTION("IMPORTRANGE(""https://docs.google.com/spreadsheets/d/1XWAQStnk-4SwqDmLtmXYiTMKHgktTP8We1SCoS47DrQ/edit?usp=sharing"",""จัดที่ดิน!AH83"")"),12)</f>
        <v>12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IFERROR(__xludf.DUMMYFUNCTION("IMPORTRANGE(""https://docs.google.com/spreadsheets/d/1QqKyyYR6Q21VydFLVH3TRQUabQu_ym0Zz7PgGX0-kHA/edit?usp=sharing"",""แผน!ET83"")"),60)</f>
        <v>60</v>
      </c>
      <c r="J378" s="270">
        <f ca="1">IFERROR(__xludf.DUMMYFUNCTION("IMPORTRANGE(""https://docs.google.com/spreadsheets/d/1XWAQStnk-4SwqDmLtmXYiTMKHgktTP8We1SCoS47DrQ/edit?usp=sharing"",""จัดที่ดิน!AI83"")"),52.17)</f>
        <v>52.17</v>
      </c>
      <c r="K378" s="498">
        <f t="shared" ca="1" si="163"/>
        <v>86.95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IFERROR(__xludf.DUMMYFUNCTION("IMPORTRANGE(""https://docs.google.com/spreadsheets/d/1QqKyyYR6Q21VydFLVH3TRQUabQu_ym0Zz7PgGX0-kHA/edit?usp=sharing"",""แผน!EU83"")"),16)</f>
        <v>16</v>
      </c>
      <c r="J379" s="270">
        <f ca="1">IFERROR(__xludf.DUMMYFUNCTION("IMPORTRANGE(""https://docs.google.com/spreadsheets/d/1XWAQStnk-4SwqDmLtmXYiTMKHgktTP8We1SCoS47DrQ/edit?usp=sharing"",""จัดที่ดิน!AJ83"")"),16)</f>
        <v>16</v>
      </c>
      <c r="K379" s="498">
        <f t="shared" ca="1" si="163"/>
        <v>100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IFERROR(__xludf.DUMMYFUNCTION("IMPORTRANGE(""https://docs.google.com/spreadsheets/d/1XWAQStnk-4SwqDmLtmXYiTMKHgktTP8We1SCoS47DrQ/edit?usp=sharing"",""จัดที่ดิน!AK83"")"),106.03)</f>
        <v>106.03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IFERROR(__xludf.DUMMYFUNCTION("IMPORTRANGE(""https://docs.google.com/spreadsheets/d/1QqKyyYR6Q21VydFLVH3TRQUabQu_ym0Zz7PgGX0-kHA/edit?usp=sharing"",""แผน!EU83"")"),16)</f>
        <v>16</v>
      </c>
      <c r="J381" s="270">
        <f ca="1">IFERROR(__xludf.DUMMYFUNCTION("IMPORTRANGE(""https://docs.google.com/spreadsheets/d/1XWAQStnk-4SwqDmLtmXYiTMKHgktTP8We1SCoS47DrQ/edit?usp=sharing"",""จัดที่ดิน!AL83"")"),16)</f>
        <v>16</v>
      </c>
      <c r="K381" s="498">
        <f t="shared" ca="1" si="163"/>
        <v>100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IFERROR(__xludf.DUMMYFUNCTION("IMPORTRANGE(""https://docs.google.com/spreadsheets/d/1XWAQStnk-4SwqDmLtmXYiTMKHgktTP8We1SCoS47DrQ/edit?usp=sharing"",""จัดที่ดิน!AM83"")"),106.03)</f>
        <v>106.03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IFERROR(__xludf.DUMMYFUNCTION("IMPORTRANGE(""https://docs.google.com/spreadsheets/d/1QqKyyYR6Q21VydFLVH3TRQUabQu_ym0Zz7PgGX0-kHA/edit?usp=sharing"",""แผน!EW83"")"),2)</f>
        <v>2</v>
      </c>
      <c r="J385" s="501">
        <f ca="1">IFERROR(__xludf.DUMMYFUNCTION("IMPORTRANGE(""https://docs.google.com/spreadsheets/d/1XWAQStnk-4SwqDmLtmXYiTMKHgktTP8We1SCoS47DrQ/edit?usp=sharing"",""จัดที่ดิน!AP83"")"),0)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341583</v>
      </c>
      <c r="M414" s="549">
        <f t="shared" si="180"/>
        <v>0</v>
      </c>
      <c r="N414" s="549">
        <f t="shared" si="180"/>
        <v>12390</v>
      </c>
      <c r="O414" s="549">
        <f ca="1">IF(L414&gt;0,N414*100/L414,0)</f>
        <v>3.6272296923441742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2860</v>
      </c>
      <c r="O419" s="155">
        <f t="shared" ref="O419:O424" ca="1" si="184">IF(L419&gt;0,N419*100/L419,0)</f>
        <v>5.241935483870968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2860</v>
      </c>
      <c r="O421" s="93">
        <f t="shared" ca="1" si="184"/>
        <v>5.241935483870968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si="187"/>
        <v>0</v>
      </c>
      <c r="N422" s="498">
        <f t="shared" si="187"/>
        <v>2860</v>
      </c>
      <c r="O422" s="498">
        <f t="shared" ca="1" si="184"/>
        <v>5.241935483870968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v>0</v>
      </c>
      <c r="N424" s="93">
        <f>N425+N426+N427+N428</f>
        <v>2860</v>
      </c>
      <c r="O424" s="93">
        <f t="shared" ca="1" si="184"/>
        <v>5.241935483870968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2860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IFERROR(__xludf.DUMMYFUNCTION("IMPORTRANGE(""https://docs.google.com/spreadsheets/d/1QqKyyYR6Q21VydFLVH3TRQUabQu_ym0Zz7PgGX0-kHA/edit?usp=sharing"",""แผน!FC83"")"),10)</f>
        <v>10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IFERROR(__xludf.DUMMYFUNCTION("IMPORTRANGE(""https://docs.google.com/spreadsheets/d/1QqKyyYR6Q21VydFLVH3TRQUabQu_ym0Zz7PgGX0-kHA/edit?usp=sharing"",""แผน!FD83"")"),0)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IFERROR(__xludf.DUMMYFUNCTION("IMPORTRANGE(""https://docs.google.com/spreadsheets/d/1QqKyyYR6Q21VydFLVH3TRQUabQu_ym0Zz7PgGX0-kHA/edit?usp=sharing"",""แผน!FF83"")"),10)</f>
        <v>10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20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40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si="196"/>
        <v>0</v>
      </c>
      <c r="N444" s="195">
        <f t="shared" si="196"/>
        <v>1440</v>
      </c>
      <c r="O444" s="195">
        <f t="shared" ref="O444:O449" ca="1" si="197">IF(L444&gt;0,N444*100/L444,0)</f>
        <v>1.3143483023001095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199"/>
        <v>109560</v>
      </c>
      <c r="M446" s="93">
        <f t="shared" si="199"/>
        <v>0</v>
      </c>
      <c r="N446" s="93">
        <f t="shared" si="199"/>
        <v>1440</v>
      </c>
      <c r="O446" s="93">
        <f t="shared" ca="1" si="197"/>
        <v>1.3143483023001095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si="200"/>
        <v>0</v>
      </c>
      <c r="N447" s="498">
        <f t="shared" si="200"/>
        <v>1440</v>
      </c>
      <c r="O447" s="498">
        <f t="shared" ca="1" si="197"/>
        <v>1.3143483023001095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v>0</v>
      </c>
      <c r="N449" s="93">
        <f>N450+N451+N452+N453</f>
        <v>1440</v>
      </c>
      <c r="O449" s="93">
        <f t="shared" ca="1" si="197"/>
        <v>1.3143483023001095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1440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IFERROR(__xludf.DUMMYFUNCTION("IMPORTRANGE(""https://docs.google.com/spreadsheets/d/1QqKyyYR6Q21VydFLVH3TRQUabQu_ym0Zz7PgGX0-kHA/edit?usp=sharing"",""แผน!FX83"")"),11)</f>
        <v>11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IFERROR(__xludf.DUMMYFUNCTION("IMPORTRANGE(""https://docs.google.com/spreadsheets/d/1QqKyyYR6Q21VydFLVH3TRQUabQu_ym0Zz7PgGX0-kHA/edit?usp=sharing"",""แผน!FW83"")"),100)</f>
        <v>100</v>
      </c>
      <c r="J466" s="565">
        <f>J495+J498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si="205"/>
        <v>0</v>
      </c>
      <c r="N467" s="195">
        <f t="shared" si="205"/>
        <v>8090</v>
      </c>
      <c r="O467" s="195">
        <f t="shared" ref="O467:O472" ca="1" si="206">IF(L467&gt;0,N467*100/L467,0)</f>
        <v>7.2580138700734773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8"/>
        <v>111463</v>
      </c>
      <c r="M469" s="93">
        <f t="shared" si="208"/>
        <v>0</v>
      </c>
      <c r="N469" s="93">
        <f t="shared" si="208"/>
        <v>8090</v>
      </c>
      <c r="O469" s="93">
        <f t="shared" ca="1" si="206"/>
        <v>7.2580138700734773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si="209"/>
        <v>0</v>
      </c>
      <c r="N470" s="498">
        <f t="shared" si="209"/>
        <v>8090</v>
      </c>
      <c r="O470" s="498">
        <f t="shared" ca="1" si="206"/>
        <v>7.2580138700734773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v>0</v>
      </c>
      <c r="N472" s="93">
        <f>N473+N474+N475+N476</f>
        <v>8090</v>
      </c>
      <c r="O472" s="93">
        <f t="shared" ca="1" si="206"/>
        <v>7.2580138700734773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8090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4">I537</f>
        <v>0</v>
      </c>
      <c r="J522" s="700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IFERROR(__xludf.DUMMYFUNCTION("IMPORTRANGE(""https://docs.google.com/spreadsheets/d/1QqKyyYR6Q21VydFLVH3TRQUabQu_ym0Zz7PgGX0-kHA/edit?usp=sharing"",""แผน!GU83"")"),0)</f>
        <v>0</v>
      </c>
      <c r="J537" s="675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5">L545+L546</f>
        <v>66000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8"/>
        <v>66000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66000</v>
      </c>
      <c r="M547" s="498">
        <f t="shared" si="240"/>
        <v>0</v>
      </c>
      <c r="N547" s="498">
        <f t="shared" si="240"/>
        <v>0</v>
      </c>
      <c r="O547" s="498">
        <f t="shared" ca="1" si="236"/>
        <v>0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IFERROR(__xludf.DUMMYFUNCTION("IMPORTRANGE(""https://docs.google.com/spreadsheets/d/1QqKyyYR6Q21VydFLVH3TRQUabQu_ym0Zz7PgGX0-kHA/edit?usp=sharing"",""แผน!HB83"")"),66000)</f>
        <v>66000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 hidden="1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4">I576</f>
        <v>0</v>
      </c>
      <c r="J559" s="700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75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75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75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75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2">I593</f>
        <v>0</v>
      </c>
      <c r="J592" s="700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IFERROR(__xludf.DUMMYFUNCTION("IMPORTRANGE(""https://docs.google.com/spreadsheets/d/1QqKyyYR6Q21VydFLVH3TRQUabQu_ym0Zz7PgGX0-kHA/edit?usp=sharing"",""แผน!HJ83"")"),0)</f>
        <v>0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IFERROR(__xludf.DUMMYFUNCTION("IMPORTRANGE(""https://docs.google.com/spreadsheets/d/1QqKyyYR6Q21VydFLVH3TRQUabQu_ym0Zz7PgGX0-kHA/edit?usp=sharing"",""แผน!HI83"")"),0)</f>
        <v>0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8">J614+J616</f>
        <v>0</v>
      </c>
      <c r="K612" s="709">
        <f t="shared" si="257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8"/>
        <v>0</v>
      </c>
      <c r="K613" s="709">
        <f t="shared" si="257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IFERROR(__xludf.DUMMYFUNCTION("IMPORTRANGE(""https://docs.google.com/spreadsheets/d/1QqKyyYR6Q21VydFLVH3TRQUabQu_ym0Zz7PgGX0-kHA/edit?usp=sharing"",""แผน!HL83"")"),0)</f>
        <v>0</v>
      </c>
      <c r="J620" s="720">
        <f t="shared" ref="J620:J621" si="259">J622+J624+J626</f>
        <v>0</v>
      </c>
      <c r="K620" s="721">
        <f t="shared" ref="K620:K621" ca="1" si="260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IFERROR(__xludf.DUMMYFUNCTION("IMPORTRANGE(""https://docs.google.com/spreadsheets/d/1QqKyyYR6Q21VydFLVH3TRQUabQu_ym0Zz7PgGX0-kHA/edit?usp=sharing"",""แผน!HK83"")"),0)</f>
        <v>0</v>
      </c>
      <c r="J621" s="720">
        <f t="shared" si="259"/>
        <v>0</v>
      </c>
      <c r="K621" s="721">
        <f t="shared" ca="1" si="260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1">I651</f>
        <v>0</v>
      </c>
      <c r="J628" s="733">
        <f t="shared" ca="1" si="261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1">I669</f>
        <v>0</v>
      </c>
      <c r="J654" s="700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IFERROR(__xludf.DUMMYFUNCTION("IMPORTRANGE(""https://docs.google.com/spreadsheets/d/1QqKyyYR6Q21VydFLVH3TRQUabQu_ym0Zz7PgGX0-kHA/edit?usp=sharing"",""แผน!IA83"")"),0)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IFERROR(__xludf.DUMMYFUNCTION("IMPORTRANGE(""https://docs.google.com/spreadsheets/d/1QqKyyYR6Q21VydFLVH3TRQUabQu_ym0Zz7PgGX0-kHA/edit?usp=sharing"",""แผน!IB83"")"),0)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IFERROR(__xludf.DUMMYFUNCTION("IMPORTRANGE(""https://docs.google.com/spreadsheets/d/1QqKyyYR6Q21VydFLVH3TRQUabQu_ym0Zz7PgGX0-kHA/edit?usp=sharing"",""แผน!IE83"")"),0)</f>
        <v>0</v>
      </c>
      <c r="J701" s="675">
        <f>J704+J707</f>
        <v>0</v>
      </c>
      <c r="K701" s="195">
        <f t="shared" ca="1" si="289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IFERROR(__xludf.DUMMYFUNCTION("IMPORTRANGE(""https://docs.google.com/spreadsheets/d/1QqKyyYR6Q21VydFLVH3TRQUabQu_ym0Zz7PgGX0-kHA/edit?usp=sharing"",""แผน!IH83"")"),0)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IFERROR(__xludf.DUMMYFUNCTION("IMPORTRANGE(""https://docs.google.com/spreadsheets/d/1QqKyyYR6Q21VydFLVH3TRQUabQu_ym0Zz7PgGX0-kHA/edit?usp=sharing"",""แผน!IJ83"")"),0)</f>
        <v>0</v>
      </c>
      <c r="J721" s="675">
        <f ca="1">J723+J726</f>
        <v>0</v>
      </c>
      <c r="K721" s="195">
        <f t="shared" ca="1" si="290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IFERROR(__xludf.DUMMYFUNCTION("IMPORTRANGE(""https://docs.google.com/spreadsheets/d/1QqKyyYR6Q21VydFLVH3TRQUabQu_ym0Zz7PgGX0-kHA/edit?usp=sharing"",""แผน!IK83"")"),0)</f>
        <v>0</v>
      </c>
      <c r="J722" s="675">
        <f ca="1">J725+J728</f>
        <v>0</v>
      </c>
      <c r="K722" s="195">
        <f t="shared" ca="1" si="290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IFERROR(__xludf.DUMMYFUNCTION("IMPORTRANGE(""https://docs.google.com/spreadsheets/d/1QqKyyYR6Q21VydFLVH3TRQUabQu_ym0Zz7PgGX0-kHA/edit?usp=sharing"",""แผน!IP83"")"),0)</f>
        <v>0</v>
      </c>
      <c r="J729" s="675">
        <f>J732+J735</f>
        <v>0</v>
      </c>
      <c r="K729" s="195">
        <f t="shared" ca="1" si="292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7">I800</f>
        <v>0</v>
      </c>
      <c r="J785" s="800">
        <f t="shared" ca="1" si="317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IFERROR(__xludf.DUMMYFUNCTION("IMPORTRANGE(""https://docs.google.com/spreadsheets/d/19vJNZY_5yjcGF2XGBMNZRCAIB0Kwfpjp8YEOfu-bneM/edit?usp=sharing"",""งานกองทุน!D83"")"),634189.47)</f>
        <v>634189.47</v>
      </c>
      <c r="J821" s="270">
        <f ca="1">IFERROR(__xludf.DUMMYFUNCTION("IMPORTRANGE(""https://docs.google.com/spreadsheets/d/19vJNZY_5yjcGF2XGBMNZRCAIB0Kwfpjp8YEOfu-bneM/edit?usp=sharing"",""งานกองทุน!F83"")"),2808.89)</f>
        <v>2808.89</v>
      </c>
      <c r="K821" s="498">
        <f t="shared" ref="K821:K828" ca="1" si="334">IF(I821&gt;0,J821*100/I821,0)</f>
        <v>0.44291022365918503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IFERROR(__xludf.DUMMYFUNCTION("IMPORTRANGE(""https://docs.google.com/spreadsheets/d/19vJNZY_5yjcGF2XGBMNZRCAIB0Kwfpjp8YEOfu-bneM/edit?usp=sharing"",""งานกองทุน!C83"")"),33)</f>
        <v>33</v>
      </c>
      <c r="J822" s="270">
        <f ca="1">IFERROR(__xludf.DUMMYFUNCTION("IMPORTRANGE(""https://docs.google.com/spreadsheets/d/19vJNZY_5yjcGF2XGBMNZRCAIB0Kwfpjp8YEOfu-bneM/edit?usp=sharing"",""งานกองทุน!E83"")"),1)</f>
        <v>1</v>
      </c>
      <c r="K822" s="498">
        <f t="shared" ca="1" si="334"/>
        <v>3.0303030303030303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IFERROR(__xludf.DUMMYFUNCTION("IMPORTRANGE(""https://docs.google.com/spreadsheets/d/19vJNZY_5yjcGF2XGBMNZRCAIB0Kwfpjp8YEOfu-bneM/edit?usp=sharing"",""งานกองทุน!I83"")"),124253.42)</f>
        <v>124253.42</v>
      </c>
      <c r="J823" s="270">
        <f ca="1">IFERROR(__xludf.DUMMYFUNCTION("IMPORTRANGE(""https://docs.google.com/spreadsheets/d/19vJNZY_5yjcGF2XGBMNZRCAIB0Kwfpjp8YEOfu-bneM/edit?usp=sharing"",""งานกองทุน!K83"")"),18116.43)</f>
        <v>18116.43</v>
      </c>
      <c r="K823" s="498">
        <f t="shared" ca="1" si="334"/>
        <v>14.580226443666501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IFERROR(__xludf.DUMMYFUNCTION("IMPORTRANGE(""https://docs.google.com/spreadsheets/d/19vJNZY_5yjcGF2XGBMNZRCAIB0Kwfpjp8YEOfu-bneM/edit?usp=sharing"",""งานกองทุน!H83"")"),4)</f>
        <v>4</v>
      </c>
      <c r="J824" s="270">
        <f ca="1">IFERROR(__xludf.DUMMYFUNCTION("IMPORTRANGE(""https://docs.google.com/spreadsheets/d/19vJNZY_5yjcGF2XGBMNZRCAIB0Kwfpjp8YEOfu-bneM/edit?usp=sharing"",""งานกองทุน!J83"")"),2)</f>
        <v>2</v>
      </c>
      <c r="K824" s="498">
        <f t="shared" ca="1" si="334"/>
        <v>50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IFERROR(__xludf.DUMMYFUNCTION("IMPORTRANGE(""https://docs.google.com/spreadsheets/d/19vJNZY_5yjcGF2XGBMNZRCAIB0Kwfpjp8YEOfu-bneM/edit?usp=sharing"",""งานกองทุน!U83"")"),50000)</f>
        <v>50000</v>
      </c>
      <c r="K827" s="498">
        <f t="shared" ca="1" si="334"/>
        <v>25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IFERROR(__xludf.DUMMYFUNCTION("IMPORTRANGE(""https://docs.google.com/spreadsheets/d/19vJNZY_5yjcGF2XGBMNZRCAIB0Kwfpjp8YEOfu-bneM/edit?usp=sharing"",""งานกองทุน!R83"")"),8)</f>
        <v>8</v>
      </c>
      <c r="J828" s="501">
        <f ca="1">IFERROR(__xludf.DUMMYFUNCTION("IMPORTRANGE(""https://docs.google.com/spreadsheets/d/19vJNZY_5yjcGF2XGBMNZRCAIB0Kwfpjp8YEOfu-bneM/edit?usp=sharing"",""งานกองทุน!T83"")"),1)</f>
        <v>1</v>
      </c>
      <c r="K828" s="502">
        <f t="shared" ca="1" si="334"/>
        <v>12.5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14FA-1BBB-4AE5-B852-09C9E16B09B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4.42578125" style="821" bestFit="1" customWidth="1"/>
    <col min="10" max="10" width="11.28515625" style="821" bestFit="1" customWidth="1"/>
    <col min="11" max="11" width="12.5703125" style="821" customWidth="1"/>
    <col min="12" max="13" width="21.28515625" style="821" bestFit="1" customWidth="1"/>
    <col min="14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349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2879930</v>
      </c>
      <c r="M8" s="22">
        <f t="shared" ca="1" si="0"/>
        <v>1128370</v>
      </c>
      <c r="N8" s="22">
        <f t="shared" ca="1" si="0"/>
        <v>778774.36</v>
      </c>
      <c r="O8" s="22">
        <f t="shared" ref="O8:O16" ca="1" si="1">IF(L8&gt;0,N8*100/L8,0)</f>
        <v>27.041433645956673</v>
      </c>
      <c r="P8" s="22">
        <f t="shared" ref="P8:P16" ca="1" si="2">IF(M8&gt;0,N8*100/M8,0)</f>
        <v>69.017641376498844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2879930</v>
      </c>
      <c r="M10" s="30">
        <f t="shared" ca="1" si="3"/>
        <v>1128370</v>
      </c>
      <c r="N10" s="30">
        <f t="shared" ca="1" si="3"/>
        <v>778774.36</v>
      </c>
      <c r="O10" s="30">
        <f t="shared" ca="1" si="1"/>
        <v>27.041433645956673</v>
      </c>
      <c r="P10" s="30">
        <f t="shared" ca="1" si="2"/>
        <v>69.017641376498844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2718130</v>
      </c>
      <c r="M11" s="498">
        <f t="shared" ca="1" si="4"/>
        <v>966570</v>
      </c>
      <c r="N11" s="498">
        <f t="shared" ca="1" si="4"/>
        <v>616974.36</v>
      </c>
      <c r="O11" s="498">
        <f t="shared" ca="1" si="1"/>
        <v>22.698486091540875</v>
      </c>
      <c r="P11" s="498">
        <f t="shared" ca="1" si="2"/>
        <v>63.831316924795928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2718130</v>
      </c>
      <c r="M13" s="93">
        <f t="shared" ca="1" si="5"/>
        <v>966570</v>
      </c>
      <c r="N13" s="93">
        <f t="shared" ca="1" si="5"/>
        <v>616974.36</v>
      </c>
      <c r="O13" s="93">
        <f t="shared" ca="1" si="1"/>
        <v>22.698486091540875</v>
      </c>
      <c r="P13" s="93">
        <f t="shared" ca="1" si="2"/>
        <v>63.831316924795928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1128370</v>
      </c>
      <c r="N18" s="22">
        <f t="shared" ca="1" si="8"/>
        <v>649739.36</v>
      </c>
      <c r="O18" s="22">
        <f t="shared" ref="O18:O26" ca="1" si="9">IF(L18&gt;0,N18*100/L18,0)</f>
        <v>31.065117568872697</v>
      </c>
      <c r="P18" s="22">
        <f t="shared" ref="P18:P26" ca="1" si="10">IF(M18&gt;0,N18*100/M18,0)</f>
        <v>57.582119340287321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1128370</v>
      </c>
      <c r="N20" s="30">
        <f t="shared" ca="1" si="11"/>
        <v>649739.36</v>
      </c>
      <c r="O20" s="30">
        <f t="shared" ca="1" si="9"/>
        <v>31.065117568872697</v>
      </c>
      <c r="P20" s="30">
        <f t="shared" ca="1" si="10"/>
        <v>57.582119340287321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966570</v>
      </c>
      <c r="N21" s="498">
        <f t="shared" ca="1" si="12"/>
        <v>487939.36</v>
      </c>
      <c r="O21" s="498">
        <f t="shared" ca="1" si="9"/>
        <v>25.285238425901934</v>
      </c>
      <c r="P21" s="498">
        <f t="shared" ca="1" si="10"/>
        <v>50.481533670608442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1929740</v>
      </c>
      <c r="M23" s="93">
        <f t="shared" ca="1" si="13"/>
        <v>966570</v>
      </c>
      <c r="N23" s="93">
        <f t="shared" ca="1" si="13"/>
        <v>487939.36</v>
      </c>
      <c r="O23" s="93">
        <f t="shared" ca="1" si="9"/>
        <v>25.285238425901934</v>
      </c>
      <c r="P23" s="93">
        <f t="shared" ca="1" si="10"/>
        <v>50.481533670608442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788390</v>
      </c>
      <c r="M28" s="22">
        <f t="shared" si="16"/>
        <v>0</v>
      </c>
      <c r="N28" s="22">
        <f t="shared" si="16"/>
        <v>129035</v>
      </c>
      <c r="O28" s="22">
        <f t="shared" ref="O28:O37" ca="1" si="17">IF(L28&gt;0,N28*100/L28,0)</f>
        <v>16.366899630893339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788390</v>
      </c>
      <c r="M30" s="30">
        <f t="shared" si="19"/>
        <v>0</v>
      </c>
      <c r="N30" s="30">
        <f t="shared" si="19"/>
        <v>129035</v>
      </c>
      <c r="O30" s="30">
        <f t="shared" ca="1" si="17"/>
        <v>16.366899630893339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788390</v>
      </c>
      <c r="M31" s="498">
        <f t="shared" si="20"/>
        <v>0</v>
      </c>
      <c r="N31" s="498">
        <f t="shared" si="20"/>
        <v>129035</v>
      </c>
      <c r="O31" s="498">
        <f t="shared" ca="1" si="17"/>
        <v>16.366899630893339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788390</v>
      </c>
      <c r="M33" s="93">
        <f t="shared" si="21"/>
        <v>0</v>
      </c>
      <c r="N33" s="93">
        <f t="shared" si="21"/>
        <v>129035</v>
      </c>
      <c r="O33" s="93">
        <f t="shared" ca="1" si="17"/>
        <v>16.366899630893339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2091540</v>
      </c>
      <c r="M37" s="852">
        <f t="shared" ca="1" si="24"/>
        <v>1128370</v>
      </c>
      <c r="N37" s="852">
        <f t="shared" ca="1" si="24"/>
        <v>649739.36</v>
      </c>
      <c r="O37" s="852">
        <f t="shared" ca="1" si="17"/>
        <v>31.065117568872697</v>
      </c>
      <c r="P37" s="852">
        <f t="shared" ca="1" si="18"/>
        <v>57.582119340287321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121700</v>
      </c>
      <c r="N41" s="85">
        <f t="shared" ca="1" si="25"/>
        <v>54393</v>
      </c>
      <c r="O41" s="85">
        <f t="shared" ref="O41:O49" ca="1" si="26">IF(L41&gt;0,N41*100/L41,0)</f>
        <v>29.133904659882162</v>
      </c>
      <c r="P41" s="85">
        <f t="shared" ref="P41:P49" ca="1" si="27">IF(M41&gt;0,N41*100/M41,0)</f>
        <v>44.694330320460146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121700</v>
      </c>
      <c r="N43" s="92">
        <f t="shared" ca="1" si="28"/>
        <v>54393</v>
      </c>
      <c r="O43" s="92">
        <f t="shared" ca="1" si="26"/>
        <v>29.133904659882162</v>
      </c>
      <c r="P43" s="92">
        <f t="shared" ca="1" si="27"/>
        <v>44.694330320460146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121700</v>
      </c>
      <c r="N44" s="498">
        <f t="shared" ca="1" si="29"/>
        <v>54393</v>
      </c>
      <c r="O44" s="498">
        <f t="shared" ca="1" si="26"/>
        <v>29.133904659882162</v>
      </c>
      <c r="P44" s="498">
        <f t="shared" ca="1" si="27"/>
        <v>44.694330320460146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IFERROR(__xludf.DUMMYFUNCTION("IMPORTRANGE(""https://docs.google.com/spreadsheets/d/1MeEWN-I1oV_STSDYn1IFDPWt_1FKiwhDph83XaGc0o0/edit?usp=sharing"",""งบพรบ!R84"")"),121700)</f>
        <v>121700</v>
      </c>
      <c r="N46" s="93">
        <f ca="1">IFERROR(__xludf.DUMMYFUNCTION("IMPORTRANGE(""https://docs.google.com/spreadsheets/d/1MeEWN-I1oV_STSDYn1IFDPWt_1FKiwhDph83XaGc0o0/edit?usp=sharing"",""งบพรบ!T84"")"),54393)</f>
        <v>54393</v>
      </c>
      <c r="O46" s="93">
        <f t="shared" ca="1" si="26"/>
        <v>29.133904659882162</v>
      </c>
      <c r="P46" s="93">
        <f t="shared" ca="1" si="27"/>
        <v>44.694330320460146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333300</v>
      </c>
      <c r="N53" s="116">
        <f t="shared" ca="1" si="31"/>
        <v>242971.02</v>
      </c>
      <c r="O53" s="116">
        <f t="shared" ref="O53:O61" ca="1" si="32">IF(L53&gt;0,N53*100/L53,0)</f>
        <v>39.277565470417073</v>
      </c>
      <c r="P53" s="116">
        <f t="shared" ref="P53:P61" ca="1" si="33">IF(M53&gt;0,N53*100/M53,0)</f>
        <v>72.898595859585953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333300</v>
      </c>
      <c r="N55" s="123">
        <f t="shared" ca="1" si="34"/>
        <v>242971.02</v>
      </c>
      <c r="O55" s="123">
        <f t="shared" ca="1" si="32"/>
        <v>39.277565470417073</v>
      </c>
      <c r="P55" s="123">
        <f t="shared" ca="1" si="33"/>
        <v>72.898595859585953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285300</v>
      </c>
      <c r="N56" s="498">
        <f t="shared" ca="1" si="35"/>
        <v>194971.02</v>
      </c>
      <c r="O56" s="498">
        <f t="shared" ca="1" si="32"/>
        <v>34.169474237644586</v>
      </c>
      <c r="P56" s="498">
        <f t="shared" ca="1" si="33"/>
        <v>68.338948475289172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IFERROR(__xludf.DUMMYFUNCTION("IMPORTRANGE(""https://docs.google.com/spreadsheets/d/1MeEWN-I1oV_STSDYn1IFDPWt_1FKiwhDph83XaGc0o0/edit?usp=sharing"",""งบพรบ!AB84"")"),285300)</f>
        <v>285300</v>
      </c>
      <c r="N58" s="93">
        <f ca="1">IFERROR(__xludf.DUMMYFUNCTION("IMPORTRANGE(""https://docs.google.com/spreadsheets/d/1MeEWN-I1oV_STSDYn1IFDPWt_1FKiwhDph83XaGc0o0/edit?usp=sharing"",""งบพรบ!AD84"")"),194971.02)</f>
        <v>194971.02</v>
      </c>
      <c r="O58" s="93">
        <f t="shared" ca="1" si="32"/>
        <v>34.169474237644586</v>
      </c>
      <c r="P58" s="93">
        <f t="shared" ca="1" si="33"/>
        <v>68.338948475289172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103490</v>
      </c>
      <c r="N88" s="155">
        <f t="shared" ca="1" si="49"/>
        <v>50954.75</v>
      </c>
      <c r="O88" s="155">
        <f t="shared" ref="O88:O96" ca="1" si="50">IF(L88&gt;0,N88*100/L88,0)</f>
        <v>20.769034808836718</v>
      </c>
      <c r="P88" s="155">
        <f t="shared" ref="P88:P96" ca="1" si="51">IF(M88&gt;0,N88*100/M88,0)</f>
        <v>49.236399652140307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245340</v>
      </c>
      <c r="M90" s="93">
        <f t="shared" ca="1" si="52"/>
        <v>103490</v>
      </c>
      <c r="N90" s="93">
        <f t="shared" ca="1" si="52"/>
        <v>50954.75</v>
      </c>
      <c r="O90" s="93">
        <f t="shared" ca="1" si="50"/>
        <v>20.769034808836718</v>
      </c>
      <c r="P90" s="93">
        <f t="shared" ca="1" si="51"/>
        <v>49.236399652140307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103490</v>
      </c>
      <c r="N91" s="498">
        <f t="shared" ca="1" si="53"/>
        <v>50954.75</v>
      </c>
      <c r="O91" s="498">
        <f t="shared" ca="1" si="50"/>
        <v>20.769034808836718</v>
      </c>
      <c r="P91" s="498">
        <f t="shared" ca="1" si="51"/>
        <v>49.236399652140307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IFERROR(__xludf.DUMMYFUNCTION("IMPORTRANGE(""https://docs.google.com/spreadsheets/d/1MeEWN-I1oV_STSDYn1IFDPWt_1FKiwhDph83XaGc0o0/edit?usp=sharing"",""งบพรบ!AV84"")"),103490)</f>
        <v>103490</v>
      </c>
      <c r="N93" s="93">
        <f ca="1">IFERROR(__xludf.DUMMYFUNCTION("IMPORTRANGE(""https://docs.google.com/spreadsheets/d/1MeEWN-I1oV_STSDYn1IFDPWt_1FKiwhDph83XaGc0o0/edit?usp=sharing"",""งบพรบ!AX84"")"),50954.75)</f>
        <v>50954.75</v>
      </c>
      <c r="O93" s="93">
        <f t="shared" ca="1" si="50"/>
        <v>20.769034808836718</v>
      </c>
      <c r="P93" s="93">
        <f t="shared" ca="1" si="51"/>
        <v>49.236399652140307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21050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IFERROR(__xludf.DUMMYFUNCTION("IMPORTRANGE(""https://docs.google.com/spreadsheets/d/1MeEWN-I1oV_STSDYn1IFDPWt_1FKiwhDph83XaGc0o0/edit?usp=sharing"",""งบพรบ!CJ84"")"),21050)</f>
        <v>21050</v>
      </c>
      <c r="N170" s="93">
        <f ca="1">IFERROR(__xludf.DUMMYFUNCTION("IMPORTRANGE(""https://docs.google.com/spreadsheets/d/1MeEWN-I1oV_STSDYn1IFDPWt_1FKiwhDph83XaGc0o0/edit?usp=sharing"",""งบพรบ!CL84"")"),21050)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12000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25800</v>
      </c>
      <c r="M183" s="93">
        <f t="shared" ca="1" si="95"/>
        <v>12000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12000</v>
      </c>
      <c r="N184" s="498">
        <f t="shared" ca="1" si="96"/>
        <v>0</v>
      </c>
      <c r="O184" s="498">
        <f t="shared" ca="1" si="93"/>
        <v>0</v>
      </c>
      <c r="P184" s="498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IFERROR(__xludf.DUMMYFUNCTION("IMPORTRANGE(""https://docs.google.com/spreadsheets/d/1MeEWN-I1oV_STSDYn1IFDPWt_1FKiwhDph83XaGc0o0/edit?usp=sharing"",""งบพรบ!CT84"")"),12000)</f>
        <v>12000</v>
      </c>
      <c r="N186" s="93">
        <f ca="1">IFERROR(__xludf.DUMMYFUNCTION("IMPORTRANGE(""https://docs.google.com/spreadsheets/d/1MeEWN-I1oV_STSDYn1IFDPWt_1FKiwhDph83XaGc0o0/edit?usp=sharing"",""งบพรบ!CV84"")"),0)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68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65000</v>
      </c>
      <c r="N261" s="155">
        <f t="shared" ca="1" si="116"/>
        <v>25566.66</v>
      </c>
      <c r="O261" s="155">
        <f t="shared" ref="O261:O269" ca="1" si="117">IF(L261&gt;0,N261*100/L261,0)</f>
        <v>15.570438489646772</v>
      </c>
      <c r="P261" s="155">
        <f t="shared" ref="P261:P269" ca="1" si="118">IF(M261&gt;0,N261*100/M261,0)</f>
        <v>39.333323076923079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164200</v>
      </c>
      <c r="M263" s="93">
        <f t="shared" ca="1" si="119"/>
        <v>65000</v>
      </c>
      <c r="N263" s="93">
        <f t="shared" ca="1" si="119"/>
        <v>25566.66</v>
      </c>
      <c r="O263" s="93">
        <f t="shared" ca="1" si="117"/>
        <v>15.570438489646772</v>
      </c>
      <c r="P263" s="93">
        <f t="shared" ca="1" si="118"/>
        <v>39.333323076923079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65000</v>
      </c>
      <c r="N264" s="498">
        <f t="shared" ca="1" si="120"/>
        <v>25566.66</v>
      </c>
      <c r="O264" s="498">
        <f t="shared" ca="1" si="117"/>
        <v>15.570438489646772</v>
      </c>
      <c r="P264" s="498">
        <f t="shared" ca="1" si="118"/>
        <v>39.333323076923079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IFERROR(__xludf.DUMMYFUNCTION("IMPORTRANGE(""https://docs.google.com/spreadsheets/d/1MeEWN-I1oV_STSDYn1IFDPWt_1FKiwhDph83XaGc0o0/edit?usp=sharing"",""งบพรบ!DD84"")"),65000)</f>
        <v>65000</v>
      </c>
      <c r="N266" s="93">
        <f ca="1">IFERROR(__xludf.DUMMYFUNCTION("IMPORTRANGE(""https://docs.google.com/spreadsheets/d/1MeEWN-I1oV_STSDYn1IFDPWt_1FKiwhDph83XaGc0o0/edit?usp=sharing"",""งบพรบ!DF84"")"),25566.66)</f>
        <v>25566.66</v>
      </c>
      <c r="O266" s="93">
        <f t="shared" ca="1" si="117"/>
        <v>15.570438489646772</v>
      </c>
      <c r="P266" s="93">
        <f t="shared" ca="1" si="118"/>
        <v>39.333323076923079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IFERROR(__xludf.DUMMYFUNCTION("IMPORTRANGE(""https://docs.google.com/spreadsheets/d/1QqKyyYR6Q21VydFLVH3TRQUabQu_ym0Zz7PgGX0-kHA/edit?usp=sharing"",""แผน!EB84"")"),0)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39</v>
      </c>
      <c r="K327" s="446">
        <f ca="1">IF(I327&gt;0,J327*100/I327,0)</f>
        <v>19.5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39810</v>
      </c>
      <c r="O328" s="155">
        <f t="shared" ref="O328:O336" ca="1" si="150">IF(L328&gt;0,N328*100/L328,0)</f>
        <v>25.356687898089174</v>
      </c>
      <c r="P328" s="155">
        <f t="shared" ref="P328:P336" ca="1" si="151">IF(M328&gt;0,N328*100/M328,0)</f>
        <v>50.713375796178347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39810</v>
      </c>
      <c r="O330" s="93">
        <f t="shared" ca="1" si="150"/>
        <v>25.356687898089174</v>
      </c>
      <c r="P330" s="93">
        <f t="shared" ca="1" si="151"/>
        <v>50.713375796178347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39810</v>
      </c>
      <c r="O331" s="498">
        <f t="shared" ca="1" si="150"/>
        <v>25.356687898089174</v>
      </c>
      <c r="P331" s="498">
        <f t="shared" ca="1" si="151"/>
        <v>50.713375796178347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IFERROR(__xludf.DUMMYFUNCTION("IMPORTRANGE(""https://docs.google.com/spreadsheets/d/1MeEWN-I1oV_STSDYn1IFDPWt_1FKiwhDph83XaGc0o0/edit?usp=sharing"",""งบพรบ!ER84"")"),78500)</f>
        <v>78500</v>
      </c>
      <c r="N333" s="93">
        <f ca="1">IFERROR(__xludf.DUMMYFUNCTION("IMPORTRANGE(""https://docs.google.com/spreadsheets/d/1MeEWN-I1oV_STSDYn1IFDPWt_1FKiwhDph83XaGc0o0/edit?usp=sharing"",""งบพรบ!ET84"")"),39810)</f>
        <v>39810</v>
      </c>
      <c r="O333" s="93">
        <f t="shared" ca="1" si="150"/>
        <v>25.356687898089174</v>
      </c>
      <c r="P333" s="93">
        <f t="shared" ca="1" si="151"/>
        <v>50.713375796178347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IFERROR(__xludf.DUMMYFUNCTION("IMPORTRANGE(""https://docs.google.com/spreadsheets/d/1kVcqe37tkHyjCSG3S0O1AXqVkqjo8mSIZil3BcpIysc/edit?usp=sharing"",""ศูนย์!D84"")"),39)</f>
        <v>39</v>
      </c>
      <c r="K338" s="498">
        <f ca="1">IF(I338&gt;0,J338*100/I338,0)</f>
        <v>19.5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393330</v>
      </c>
      <c r="N345" s="155">
        <f t="shared" ca="1" si="155"/>
        <v>214993.93</v>
      </c>
      <c r="O345" s="155">
        <f t="shared" ref="O345:O353" ca="1" si="156">IF(L345&gt;0,N345*100/L345,0)</f>
        <v>31.952727948279705</v>
      </c>
      <c r="P345" s="155">
        <f t="shared" ref="P345:P353" ca="1" si="157">IF(M345&gt;0,N345*100/M345,0)</f>
        <v>54.65993694861821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672850</v>
      </c>
      <c r="M347" s="93">
        <f t="shared" ca="1" si="158"/>
        <v>393330</v>
      </c>
      <c r="N347" s="93">
        <f t="shared" ca="1" si="158"/>
        <v>214993.93</v>
      </c>
      <c r="O347" s="93">
        <f t="shared" ca="1" si="156"/>
        <v>31.952727948279705</v>
      </c>
      <c r="P347" s="93">
        <f t="shared" ca="1" si="157"/>
        <v>54.65993694861821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279530</v>
      </c>
      <c r="N348" s="498">
        <f t="shared" ca="1" si="159"/>
        <v>101193.93</v>
      </c>
      <c r="O348" s="498">
        <f t="shared" ca="1" si="156"/>
        <v>18.101051784276898</v>
      </c>
      <c r="P348" s="498">
        <f t="shared" ca="1" si="157"/>
        <v>36.201456015454511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IFERROR(__xludf.DUMMYFUNCTION("IMPORTRANGE(""https://docs.google.com/spreadsheets/d/1MeEWN-I1oV_STSDYn1IFDPWt_1FKiwhDph83XaGc0o0/edit?usp=sharing"",""งบพรบ!FB84"")"),279530)</f>
        <v>279530</v>
      </c>
      <c r="N350" s="93">
        <f ca="1">IFERROR(__xludf.DUMMYFUNCTION("IMPORTRANGE(""https://docs.google.com/spreadsheets/d/1MeEWN-I1oV_STSDYn1IFDPWt_1FKiwhDph83XaGc0o0/edit?usp=sharing"",""งบพรบ!FD84"")"),101193.93)</f>
        <v>101193.93</v>
      </c>
      <c r="O350" s="93">
        <f t="shared" ca="1" si="156"/>
        <v>18.101051784276898</v>
      </c>
      <c r="P350" s="93">
        <f t="shared" ca="1" si="157"/>
        <v>36.201456015454511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6</v>
      </c>
      <c r="K355" s="466">
        <f ca="1">IF(I355&gt;0,J355*100/I355,0)</f>
        <v>11.111111111111111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IFERROR(__xludf.DUMMYFUNCTION("IMPORTRANGE(""https://docs.google.com/spreadsheets/d/1XWAQStnk-4SwqDmLtmXYiTMKHgktTP8We1SCoS47DrQ/edit?usp=sharing"",""จัดที่ดิน!W84"")"),6)</f>
        <v>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IFERROR(__xludf.DUMMYFUNCTION("IMPORTRANGE(""https://docs.google.com/spreadsheets/d/1XWAQStnk-4SwqDmLtmXYiTMKHgktTP8We1SCoS47DrQ/edit?usp=sharing"",""จัดที่ดิน!X84"")"),35.7)</f>
        <v>35.700000000000003</v>
      </c>
      <c r="K359" s="498">
        <f t="shared" ca="1" si="161"/>
        <v>8.1136363636363651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IFERROR(__xludf.DUMMYFUNCTION("IMPORTRANGE(""https://docs.google.com/spreadsheets/d/1XWAQStnk-4SwqDmLtmXYiTMKHgktTP8We1SCoS47DrQ/edit?usp=sharing"",""จัดที่ดิน!Y84"")"),6)</f>
        <v>6</v>
      </c>
      <c r="K360" s="498">
        <f t="shared" ca="1" si="161"/>
        <v>11.111111111111111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IFERROR(__xludf.DUMMYFUNCTION("IMPORTRANGE(""https://docs.google.com/spreadsheets/d/1XWAQStnk-4SwqDmLtmXYiTMKHgktTP8We1SCoS47DrQ/edit?usp=sharing"",""จัดที่ดิน!Z84"")"),35.7)</f>
        <v>35.700000000000003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IFERROR(__xludf.DUMMYFUNCTION("IMPORTRANGE(""https://docs.google.com/spreadsheets/d/1XWAQStnk-4SwqDmLtmXYiTMKHgktTP8We1SCoS47DrQ/edit?usp=sharing"",""จัดที่ดิน!AA84"")"),6)</f>
        <v>6</v>
      </c>
      <c r="K362" s="498">
        <f t="shared" ca="1" si="161"/>
        <v>11.111111111111111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IFERROR(__xludf.DUMMYFUNCTION("IMPORTRANGE(""https://docs.google.com/spreadsheets/d/1XWAQStnk-4SwqDmLtmXYiTMKHgktTP8We1SCoS47DrQ/edit?usp=sharing"",""จัดที่ดิน!AB84"")"),35.7)</f>
        <v>35.700000000000003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20</v>
      </c>
      <c r="K364" s="480">
        <f t="shared" ca="1" si="161"/>
        <v>27.027027027027028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IFERROR(__xludf.DUMMYFUNCTION("IMPORTRANGE(""https://docs.google.com/spreadsheets/d/1XWAQStnk-4SwqDmLtmXYiTMKHgktTP8We1SCoS47DrQ/edit?usp=sharing"",""จัดที่ดิน!E84"")"),0)</f>
        <v>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IFERROR(__xludf.DUMMYFUNCTION("IMPORTRANGE(""https://docs.google.com/spreadsheets/d/1XWAQStnk-4SwqDmLtmXYiTMKHgktTP8We1SCoS47DrQ/edit?usp=sharing"",""จัดที่ดิน!F84"")"),0)</f>
        <v>0</v>
      </c>
      <c r="K369" s="498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20</v>
      </c>
      <c r="K374" s="492">
        <f t="shared" ca="1" si="163"/>
        <v>50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IFERROR(__xludf.DUMMYFUNCTION("IMPORTRANGE(""https://docs.google.com/spreadsheets/d/1XWAQStnk-4SwqDmLtmXYiTMKHgktTP8We1SCoS47DrQ/edit?usp=sharing"",""จัดที่ดิน!AH84"")"),6)</f>
        <v>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IFERROR(__xludf.DUMMYFUNCTION("IMPORTRANGE(""https://docs.google.com/spreadsheets/d/1XWAQStnk-4SwqDmLtmXYiTMKHgktTP8We1SCoS47DrQ/edit?usp=sharing"",""จัดที่ดิน!AI84"")"),35.7)</f>
        <v>35.700000000000003</v>
      </c>
      <c r="K378" s="498">
        <f t="shared" ca="1" si="164"/>
        <v>35.700000000000003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IFERROR(__xludf.DUMMYFUNCTION("IMPORTRANGE(""https://docs.google.com/spreadsheets/d/1XWAQStnk-4SwqDmLtmXYiTMKHgktTP8We1SCoS47DrQ/edit?usp=sharing"",""จัดที่ดิน!AJ84"")"),20)</f>
        <v>20</v>
      </c>
      <c r="K379" s="498">
        <f t="shared" ca="1" si="164"/>
        <v>50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IFERROR(__xludf.DUMMYFUNCTION("IMPORTRANGE(""https://docs.google.com/spreadsheets/d/1XWAQStnk-4SwqDmLtmXYiTMKHgktTP8We1SCoS47DrQ/edit?usp=sharing"",""จัดที่ดิน!AK84"")"),137.77)</f>
        <v>137.77000000000001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IFERROR(__xludf.DUMMYFUNCTION("IMPORTRANGE(""https://docs.google.com/spreadsheets/d/1XWAQStnk-4SwqDmLtmXYiTMKHgktTP8We1SCoS47DrQ/edit?usp=sharing"",""จัดที่ดิน!AL84"")"),20)</f>
        <v>20</v>
      </c>
      <c r="K381" s="498">
        <f t="shared" ca="1" si="164"/>
        <v>50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IFERROR(__xludf.DUMMYFUNCTION("IMPORTRANGE(""https://docs.google.com/spreadsheets/d/1XWAQStnk-4SwqDmLtmXYiTMKHgktTP8We1SCoS47DrQ/edit?usp=sharing"",""จัดที่ดิน!AM84"")"),137.77)</f>
        <v>137.77000000000001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IFERROR(__xludf.DUMMYFUNCTION("IMPORTRANGE(""https://docs.google.com/spreadsheets/d/1QqKyyYR6Q21VydFLVH3TRQUabQu_ym0Zz7PgGX0-kHA/edit?usp=sharing"",""แผน!EW84"")"),10)</f>
        <v>10</v>
      </c>
      <c r="J385" s="501">
        <f ca="1">IFERROR(__xludf.DUMMYFUNCTION("IMPORTRANGE(""https://docs.google.com/spreadsheets/d/1XWAQStnk-4SwqDmLtmXYiTMKHgktTP8We1SCoS47DrQ/edit?usp=sharing"",""จัดที่ดิน!AP84"")"),0)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788390</v>
      </c>
      <c r="M414" s="549">
        <f t="shared" si="181"/>
        <v>0</v>
      </c>
      <c r="N414" s="549">
        <f t="shared" si="181"/>
        <v>129035</v>
      </c>
      <c r="O414" s="549">
        <f ca="1">IF(L414&gt;0,N414*100/L414,0)</f>
        <v>16.366899630893339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10</v>
      </c>
      <c r="J417" s="565">
        <f t="shared" ca="1" si="182"/>
        <v>10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si="184"/>
        <v>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54560</v>
      </c>
      <c r="M421" s="93">
        <f t="shared" si="187"/>
        <v>0</v>
      </c>
      <c r="N421" s="93">
        <f t="shared" si="187"/>
        <v>52740</v>
      </c>
      <c r="O421" s="93">
        <f t="shared" ca="1" si="185"/>
        <v>96.6642228739003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si="188"/>
        <v>0</v>
      </c>
      <c r="N422" s="498">
        <f t="shared" si="188"/>
        <v>52740</v>
      </c>
      <c r="O422" s="498">
        <f t="shared" ca="1" si="185"/>
        <v>96.6642228739003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v>0</v>
      </c>
      <c r="N424" s="93">
        <f>N425+N426+N427+N428</f>
        <v>52740</v>
      </c>
      <c r="O424" s="93">
        <f t="shared" ca="1" si="185"/>
        <v>96.6642228739003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24300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10</v>
      </c>
      <c r="J433" s="675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IFERROR(__xludf.DUMMYFUNCTION("IMPORTRANGE(""https://docs.google.com/spreadsheets/d/1QqKyyYR6Q21VydFLVH3TRQUabQu_ym0Zz7PgGX0-kHA/edit?usp=sharing"",""แผน!FC84"")"),10)</f>
        <v>10</v>
      </c>
      <c r="J435" s="579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IFERROR(__xludf.DUMMYFUNCTION("IMPORTRANGE(""https://docs.google.com/spreadsheets/d/1QqKyyYR6Q21VydFLVH3TRQUabQu_ym0Zz7PgGX0-kHA/edit?usp=sharing"",""แผน!FD84"")"),0)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IFERROR(__xludf.DUMMYFUNCTION("IMPORTRANGE(""https://docs.google.com/spreadsheets/d/1QqKyyYR6Q21VydFLVH3TRQUabQu_ym0Zz7PgGX0-kHA/edit?usp=sharing"",""แผน!FF84"")"),10)</f>
        <v>10</v>
      </c>
      <c r="J439" s="579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IFERROR(__xludf.DUMMYFUNCTION("IMPORTRANGE(""https://docs.google.com/spreadsheets/d/1QqKyyYR6Q21VydFLVH3TRQUabQu_ym0Zz7PgGX0-kHA/edit?usp=sharing"",""แผน!FX84"")"),11)</f>
        <v>11</v>
      </c>
      <c r="J465" s="585">
        <f>J485+J489+J492</f>
        <v>11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IFERROR(__xludf.DUMMYFUNCTION("IMPORTRANGE(""https://docs.google.com/spreadsheets/d/1QqKyyYR6Q21VydFLVH3TRQUabQu_ym0Zz7PgGX0-kHA/edit?usp=sharing"",""แผน!FW84"")"),100)</f>
        <v>100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si="206"/>
        <v>0</v>
      </c>
      <c r="N467" s="195">
        <f t="shared" si="206"/>
        <v>3900</v>
      </c>
      <c r="O467" s="195">
        <f t="shared" ref="O467:O472" ca="1" si="207">IF(L467&gt;0,N467*100/L467,0)</f>
        <v>3.407214558416257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114463</v>
      </c>
      <c r="M469" s="93">
        <f t="shared" si="209"/>
        <v>0</v>
      </c>
      <c r="N469" s="93">
        <f t="shared" si="209"/>
        <v>3900</v>
      </c>
      <c r="O469" s="93">
        <f t="shared" ca="1" si="207"/>
        <v>3.407214558416257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si="210"/>
        <v>0</v>
      </c>
      <c r="N470" s="498">
        <f t="shared" si="210"/>
        <v>3900</v>
      </c>
      <c r="O470" s="498">
        <f t="shared" ca="1" si="207"/>
        <v>3.407214558416257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v>0</v>
      </c>
      <c r="N472" s="93">
        <f>N473+N474+N475+N476</f>
        <v>3900</v>
      </c>
      <c r="O472" s="93">
        <f t="shared" ca="1" si="207"/>
        <v>3.407214558416257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3900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IFERROR(__xludf.DUMMYFUNCTION("IMPORTRANGE(""https://docs.google.com/spreadsheets/d/1QqKyyYR6Q21VydFLVH3TRQUabQu_ym0Zz7PgGX0-kHA/edit?usp=sharing"",""แผน!GU84"")"),0)</f>
        <v>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6007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225212</v>
      </c>
      <c r="M544" s="155">
        <f t="shared" si="236"/>
        <v>0</v>
      </c>
      <c r="N544" s="155">
        <f t="shared" si="236"/>
        <v>31250</v>
      </c>
      <c r="O544" s="155">
        <f t="shared" ref="O544:O549" ca="1" si="237">IF(L544&gt;0,N544*100/L544,0)</f>
        <v>13.875814787844343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225212</v>
      </c>
      <c r="M546" s="93">
        <f t="shared" si="240"/>
        <v>0</v>
      </c>
      <c r="N546" s="93">
        <f t="shared" si="240"/>
        <v>31250</v>
      </c>
      <c r="O546" s="93">
        <f t="shared" ca="1" si="237"/>
        <v>13.875814787844343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225212</v>
      </c>
      <c r="M547" s="498">
        <f t="shared" si="241"/>
        <v>0</v>
      </c>
      <c r="N547" s="498">
        <f t="shared" si="241"/>
        <v>31250</v>
      </c>
      <c r="O547" s="498">
        <f t="shared" ca="1" si="237"/>
        <v>13.875814787844343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IFERROR(__xludf.DUMMYFUNCTION("IMPORTRANGE(""https://docs.google.com/spreadsheets/d/1QqKyyYR6Q21VydFLVH3TRQUabQu_ym0Zz7PgGX0-kHA/edit?usp=sharing"",""แผน!HB84"")"),225212)</f>
        <v>225212</v>
      </c>
      <c r="M549" s="93">
        <v>0</v>
      </c>
      <c r="N549" s="93">
        <f>N550+N551+N552+N553+N554</f>
        <v>31250</v>
      </c>
      <c r="O549" s="93">
        <f t="shared" ca="1" si="237"/>
        <v>13.875814787844343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26000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5250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6007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50</v>
      </c>
      <c r="J592" s="700">
        <f t="shared" si="253"/>
        <v>50</v>
      </c>
      <c r="K592" s="671">
        <f t="shared" ref="K592:K594" ca="1" si="254">IF(I592&gt;0,J592*100/I592,0)</f>
        <v>100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IFERROR(__xludf.DUMMYFUNCTION("IMPORTRANGE(""https://docs.google.com/spreadsheets/d/1QqKyyYR6Q21VydFLVH3TRQUabQu_ym0Zz7PgGX0-kHA/edit?usp=sharing"",""แผน!HJ84"")"),50)</f>
        <v>50</v>
      </c>
      <c r="J593" s="193">
        <f t="shared" ref="J593:J594" si="255">J595+J603+J609</f>
        <v>50</v>
      </c>
      <c r="K593" s="412">
        <f t="shared" ca="1" si="254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IFERROR(__xludf.DUMMYFUNCTION("IMPORTRANGE(""https://docs.google.com/spreadsheets/d/1QqKyyYR6Q21VydFLVH3TRQUabQu_ym0Zz7PgGX0-kHA/edit?usp=sharing"",""แผน!HL84"")"),0)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IFERROR(__xludf.DUMMYFUNCTION("IMPORTRANGE(""https://docs.google.com/spreadsheets/d/1QqKyyYR6Q21VydFLVH3TRQUabQu_ym0Zz7PgGX0-kHA/edit?usp=sharing"",""แผน!HK84"")"),0)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120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si="263"/>
        <v>0</v>
      </c>
      <c r="N629" s="195">
        <f t="shared" si="263"/>
        <v>36285</v>
      </c>
      <c r="O629" s="195">
        <f t="shared" ref="O629:O634" ca="1" si="264">IF(L629&gt;0,N629*100/L629,0)</f>
        <v>9.430676664370834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384755</v>
      </c>
      <c r="M631" s="93">
        <f t="shared" si="266"/>
        <v>0</v>
      </c>
      <c r="N631" s="93">
        <f t="shared" si="266"/>
        <v>36285</v>
      </c>
      <c r="O631" s="93">
        <f t="shared" ca="1" si="264"/>
        <v>9.430676664370834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si="267"/>
        <v>0</v>
      </c>
      <c r="N632" s="498">
        <f t="shared" si="267"/>
        <v>36285</v>
      </c>
      <c r="O632" s="498">
        <f t="shared" ca="1" si="264"/>
        <v>9.430676664370834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v>0</v>
      </c>
      <c r="N634" s="93">
        <f>N635+N636+N637+N638</f>
        <v>36285</v>
      </c>
      <c r="O634" s="93">
        <f t="shared" ca="1" si="264"/>
        <v>9.430676664370834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26000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10285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50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4860</v>
      </c>
      <c r="O655" s="195">
        <f t="shared" ref="O655:O660" ca="1" si="274">IF(L655&gt;0,N655*100/L655,0)</f>
        <v>51.702127659574465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4860</v>
      </c>
      <c r="O657" s="93">
        <f t="shared" ca="1" si="274"/>
        <v>51.702127659574465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si="277"/>
        <v>0</v>
      </c>
      <c r="N658" s="498">
        <f t="shared" si="277"/>
        <v>4860</v>
      </c>
      <c r="O658" s="498">
        <f t="shared" ca="1" si="274"/>
        <v>51.702127659574465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v>0</v>
      </c>
      <c r="N660" s="93">
        <f>N661+N662+N663+N664</f>
        <v>4860</v>
      </c>
      <c r="O660" s="93">
        <f t="shared" ca="1" si="274"/>
        <v>51.702127659574465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4860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IFERROR(__xludf.DUMMYFUNCTION("IMPORTRANGE(""https://docs.google.com/spreadsheets/d/1QqKyyYR6Q21VydFLVH3TRQUabQu_ym0Zz7PgGX0-kHA/edit?usp=sharing"",""แผน!IA84"")"),50)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IFERROR(__xludf.DUMMYFUNCTION("IMPORTRANGE(""https://docs.google.com/spreadsheets/d/1QqKyyYR6Q21VydFLVH3TRQUabQu_ym0Zz7PgGX0-kHA/edit?usp=sharing"",""แผน!IB84"")"),0)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IFERROR(__xludf.DUMMYFUNCTION("IMPORTRANGE(""https://docs.google.com/spreadsheets/d/1QqKyyYR6Q21VydFLVH3TRQUabQu_ym0Zz7PgGX0-kHA/edit?usp=sharing"",""แผน!IE84"")"),0)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IFERROR(__xludf.DUMMYFUNCTION("IMPORTRANGE(""https://docs.google.com/spreadsheets/d/1QqKyyYR6Q21VydFLVH3TRQUabQu_ym0Zz7PgGX0-kHA/edit?usp=sharing"",""แผน!IH84"")"),0)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IFERROR(__xludf.DUMMYFUNCTION("IMPORTRANGE(""https://docs.google.com/spreadsheets/d/1QqKyyYR6Q21VydFLVH3TRQUabQu_ym0Zz7PgGX0-kHA/edit?usp=sharing"",""แผน!IJ84"")"),0)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IFERROR(__xludf.DUMMYFUNCTION("IMPORTRANGE(""https://docs.google.com/spreadsheets/d/1QqKyyYR6Q21VydFLVH3TRQUabQu_ym0Zz7PgGX0-kHA/edit?usp=sharing"",""แผน!IK84"")"),0)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IFERROR(__xludf.DUMMYFUNCTION("IMPORTRANGE(""https://docs.google.com/spreadsheets/d/1QqKyyYR6Q21VydFLVH3TRQUabQu_ym0Zz7PgGX0-kHA/edit?usp=sharing"",""แผน!IP84"")"),0)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IFERROR(__xludf.DUMMYFUNCTION("IMPORTRANGE(""https://docs.google.com/spreadsheets/d/19vJNZY_5yjcGF2XGBMNZRCAIB0Kwfpjp8YEOfu-bneM/edit?usp=sharing"",""งานกองทุน!F84"")"),1954.39)</f>
        <v>1954.39</v>
      </c>
      <c r="K821" s="498">
        <f t="shared" ref="K821:K828" ca="1" si="335">IF(I821&gt;0,J821*100/I821,0)</f>
        <v>0.26284526642020356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IFERROR(__xludf.DUMMYFUNCTION("IMPORTRANGE(""https://docs.google.com/spreadsheets/d/19vJNZY_5yjcGF2XGBMNZRCAIB0Kwfpjp8YEOfu-bneM/edit?usp=sharing"",""งานกองทุน!E84"")"),1)</f>
        <v>1</v>
      </c>
      <c r="K822" s="498">
        <f t="shared" ca="1" si="335"/>
        <v>1.4705882352941178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IFERROR(__xludf.DUMMYFUNCTION("IMPORTRANGE(""https://docs.google.com/spreadsheets/d/19vJNZY_5yjcGF2XGBMNZRCAIB0Kwfpjp8YEOfu-bneM/edit?usp=sharing"",""งานกองทุน!K84"")"),474.03)</f>
        <v>474.03</v>
      </c>
      <c r="K823" s="498">
        <f t="shared" ca="1" si="335"/>
        <v>1.3210930935450291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IFERROR(__xludf.DUMMYFUNCTION("IMPORTRANGE(""https://docs.google.com/spreadsheets/d/19vJNZY_5yjcGF2XGBMNZRCAIB0Kwfpjp8YEOfu-bneM/edit?usp=sharing"",""งานกองทุน!J84"")"),1)</f>
        <v>1</v>
      </c>
      <c r="K824" s="498">
        <f t="shared" ca="1" si="335"/>
        <v>50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IFERROR(__xludf.DUMMYFUNCTION("IMPORTRANGE(""https://docs.google.com/spreadsheets/d/19vJNZY_5yjcGF2XGBMNZRCAIB0Kwfpjp8YEOfu-bneM/edit?usp=sharing"",""งานกองทุน!P84"")"),5366.84)</f>
        <v>5366.84</v>
      </c>
      <c r="K825" s="498">
        <f t="shared" ca="1" si="335"/>
        <v>9.1152028180352893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IFERROR(__xludf.DUMMYFUNCTION("IMPORTRANGE(""https://docs.google.com/spreadsheets/d/19vJNZY_5yjcGF2XGBMNZRCAIB0Kwfpjp8YEOfu-bneM/edit?usp=sharing"",""งานกองทุน!O84"")"),24)</f>
        <v>24</v>
      </c>
      <c r="K826" s="498">
        <f t="shared" ca="1" si="335"/>
        <v>16.107382550335572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IFERROR(__xludf.DUMMYFUNCTION("IMPORTRANGE(""https://docs.google.com/spreadsheets/d/19vJNZY_5yjcGF2XGBMNZRCAIB0Kwfpjp8YEOfu-bneM/edit?usp=sharing"",""งานกองทุน!R84"")"),12)</f>
        <v>12</v>
      </c>
      <c r="J828" s="501">
        <f ca="1">IFERROR(__xludf.DUMMYFUNCTION("IMPORTRANGE(""https://docs.google.com/spreadsheets/d/19vJNZY_5yjcGF2XGBMNZRCAIB0Kwfpjp8YEOfu-bneM/edit?usp=sharing"",""งานกองทุน!T84"")"),0)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A7C4D-80B6-4C43-B0DA-A433EF48BA6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2.5703125" style="821" bestFit="1" customWidth="1"/>
    <col min="11" max="11" width="12.5703125" style="821" customWidth="1"/>
    <col min="12" max="13" width="21.28515625" style="821" bestFit="1" customWidth="1"/>
    <col min="14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350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3763468</v>
      </c>
      <c r="M8" s="22">
        <f t="shared" ca="1" si="0"/>
        <v>1121650</v>
      </c>
      <c r="N8" s="22">
        <f t="shared" ca="1" si="0"/>
        <v>756317.5</v>
      </c>
      <c r="O8" s="22">
        <f t="shared" ref="O8:O16" ca="1" si="1">IF(L8&gt;0,N8*100/L8,0)</f>
        <v>20.096291505600686</v>
      </c>
      <c r="P8" s="22">
        <f t="shared" ref="P8:P16" ca="1" si="2">IF(M8&gt;0,N8*100/M8,0)</f>
        <v>67.429010832256054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3763468</v>
      </c>
      <c r="M10" s="30">
        <f t="shared" ca="1" si="3"/>
        <v>1121650</v>
      </c>
      <c r="N10" s="30">
        <f t="shared" ca="1" si="3"/>
        <v>756317.5</v>
      </c>
      <c r="O10" s="30">
        <f t="shared" ca="1" si="1"/>
        <v>20.096291505600686</v>
      </c>
      <c r="P10" s="30">
        <f t="shared" ca="1" si="2"/>
        <v>67.429010832256054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3717468</v>
      </c>
      <c r="M11" s="498">
        <f t="shared" ca="1" si="4"/>
        <v>1075650</v>
      </c>
      <c r="N11" s="498">
        <f t="shared" ca="1" si="4"/>
        <v>710317.5</v>
      </c>
      <c r="O11" s="498">
        <f t="shared" ca="1" si="1"/>
        <v>19.107561921178608</v>
      </c>
      <c r="P11" s="498">
        <f t="shared" ca="1" si="2"/>
        <v>66.036117696276676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3717468</v>
      </c>
      <c r="M13" s="93">
        <f t="shared" ca="1" si="5"/>
        <v>1075650</v>
      </c>
      <c r="N13" s="93">
        <f t="shared" ca="1" si="5"/>
        <v>710317.5</v>
      </c>
      <c r="O13" s="93">
        <f t="shared" ca="1" si="1"/>
        <v>19.107561921178608</v>
      </c>
      <c r="P13" s="93">
        <f t="shared" ca="1" si="2"/>
        <v>66.036117696276676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1121650</v>
      </c>
      <c r="N18" s="22">
        <f t="shared" ca="1" si="8"/>
        <v>632390.5</v>
      </c>
      <c r="O18" s="22">
        <f t="shared" ref="O18:O26" ca="1" si="9">IF(L18&gt;0,N18*100/L18,0)</f>
        <v>28.542758362332382</v>
      </c>
      <c r="P18" s="22">
        <f t="shared" ref="P18:P26" ca="1" si="10">IF(M18&gt;0,N18*100/M18,0)</f>
        <v>56.380377122988456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1121650</v>
      </c>
      <c r="N20" s="30">
        <f t="shared" ca="1" si="11"/>
        <v>632390.5</v>
      </c>
      <c r="O20" s="30">
        <f t="shared" ca="1" si="9"/>
        <v>28.542758362332382</v>
      </c>
      <c r="P20" s="30">
        <f t="shared" ca="1" si="10"/>
        <v>56.380377122988456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1075650</v>
      </c>
      <c r="N21" s="498">
        <f t="shared" ca="1" si="12"/>
        <v>586390.5</v>
      </c>
      <c r="O21" s="498">
        <f t="shared" ca="1" si="9"/>
        <v>27.027710304711949</v>
      </c>
      <c r="P21" s="498">
        <f t="shared" ca="1" si="10"/>
        <v>54.514990935713293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2169590</v>
      </c>
      <c r="M23" s="93">
        <f t="shared" ca="1" si="13"/>
        <v>1075650</v>
      </c>
      <c r="N23" s="93">
        <f t="shared" ca="1" si="13"/>
        <v>586390.5</v>
      </c>
      <c r="O23" s="93">
        <f t="shared" ca="1" si="9"/>
        <v>27.027710304711949</v>
      </c>
      <c r="P23" s="93">
        <f t="shared" ca="1" si="10"/>
        <v>54.514990935713293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1547878</v>
      </c>
      <c r="M28" s="22">
        <f t="shared" si="16"/>
        <v>0</v>
      </c>
      <c r="N28" s="22">
        <f t="shared" si="16"/>
        <v>123927</v>
      </c>
      <c r="O28" s="22">
        <f t="shared" ref="O28:O37" ca="1" si="17">IF(L28&gt;0,N28*100/L28,0)</f>
        <v>8.0062511386556299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1547878</v>
      </c>
      <c r="M30" s="30">
        <f t="shared" si="19"/>
        <v>0</v>
      </c>
      <c r="N30" s="30">
        <f t="shared" si="19"/>
        <v>123927</v>
      </c>
      <c r="O30" s="30">
        <f t="shared" ca="1" si="17"/>
        <v>8.0062511386556299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1547878</v>
      </c>
      <c r="M31" s="498">
        <f t="shared" si="20"/>
        <v>0</v>
      </c>
      <c r="N31" s="498">
        <f t="shared" si="20"/>
        <v>123927</v>
      </c>
      <c r="O31" s="498">
        <f t="shared" ca="1" si="17"/>
        <v>8.0062511386556299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1547878</v>
      </c>
      <c r="M33" s="93">
        <f t="shared" si="21"/>
        <v>0</v>
      </c>
      <c r="N33" s="93">
        <f t="shared" si="21"/>
        <v>123927</v>
      </c>
      <c r="O33" s="93">
        <f t="shared" ca="1" si="17"/>
        <v>8.0062511386556299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2215590</v>
      </c>
      <c r="M37" s="852">
        <f t="shared" ca="1" si="24"/>
        <v>1121650</v>
      </c>
      <c r="N37" s="852">
        <f t="shared" ca="1" si="24"/>
        <v>632390.5</v>
      </c>
      <c r="O37" s="888">
        <f t="shared" ca="1" si="17"/>
        <v>28.542758362332382</v>
      </c>
      <c r="P37" s="889">
        <f t="shared" ca="1" si="18"/>
        <v>56.380377122988456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108500</v>
      </c>
      <c r="N41" s="85">
        <f t="shared" ca="1" si="25"/>
        <v>66374</v>
      </c>
      <c r="O41" s="85">
        <f t="shared" ref="O41:O49" ca="1" si="26">IF(L41&gt;0,N41*100/L41,0)</f>
        <v>34.284090909090907</v>
      </c>
      <c r="P41" s="85">
        <f t="shared" ref="P41:P49" ca="1" si="27">IF(M41&gt;0,N41*100/M41,0)</f>
        <v>61.174193548387095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108500</v>
      </c>
      <c r="N43" s="92">
        <f t="shared" ca="1" si="28"/>
        <v>66374</v>
      </c>
      <c r="O43" s="92">
        <f t="shared" ca="1" si="26"/>
        <v>34.284090909090907</v>
      </c>
      <c r="P43" s="92">
        <f t="shared" ca="1" si="27"/>
        <v>61.174193548387095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108500</v>
      </c>
      <c r="N44" s="498">
        <f t="shared" ca="1" si="29"/>
        <v>66374</v>
      </c>
      <c r="O44" s="498">
        <f t="shared" ca="1" si="26"/>
        <v>34.284090909090907</v>
      </c>
      <c r="P44" s="498">
        <f t="shared" ca="1" si="27"/>
        <v>61.174193548387095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IFERROR(__xludf.DUMMYFUNCTION("IMPORTRANGE(""https://docs.google.com/spreadsheets/d/1MeEWN-I1oV_STSDYn1IFDPWt_1FKiwhDph83XaGc0o0/edit?usp=sharing"",""งบพรบ!R85"")"),108500)</f>
        <v>108500</v>
      </c>
      <c r="N46" s="93">
        <f ca="1">IFERROR(__xludf.DUMMYFUNCTION("IMPORTRANGE(""https://docs.google.com/spreadsheets/d/1MeEWN-I1oV_STSDYn1IFDPWt_1FKiwhDph83XaGc0o0/edit?usp=sharing"",""งบพรบ!T85"")"),66374)</f>
        <v>66374</v>
      </c>
      <c r="O46" s="93">
        <f t="shared" ca="1" si="26"/>
        <v>34.284090909090907</v>
      </c>
      <c r="P46" s="93">
        <f t="shared" ca="1" si="27"/>
        <v>61.174193548387095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324950</v>
      </c>
      <c r="N53" s="116">
        <f t="shared" ca="1" si="31"/>
        <v>265675.15999999997</v>
      </c>
      <c r="O53" s="116">
        <f t="shared" ref="O53:O61" ca="1" si="32">IF(L53&gt;0,N53*100/L53,0)</f>
        <v>41.453449836167884</v>
      </c>
      <c r="P53" s="116">
        <f t="shared" ref="P53:P61" ca="1" si="33">IF(M53&gt;0,N53*100/M53,0)</f>
        <v>81.75878135097706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324950</v>
      </c>
      <c r="N55" s="123">
        <f t="shared" ca="1" si="34"/>
        <v>265675.15999999997</v>
      </c>
      <c r="O55" s="123">
        <f t="shared" ca="1" si="32"/>
        <v>41.453449836167884</v>
      </c>
      <c r="P55" s="123">
        <f t="shared" ca="1" si="33"/>
        <v>81.75878135097706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324950</v>
      </c>
      <c r="N56" s="498">
        <f t="shared" ca="1" si="35"/>
        <v>265675.15999999997</v>
      </c>
      <c r="O56" s="498">
        <f t="shared" ca="1" si="32"/>
        <v>41.453449836167884</v>
      </c>
      <c r="P56" s="498">
        <f t="shared" ca="1" si="33"/>
        <v>81.75878135097706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IFERROR(__xludf.DUMMYFUNCTION("IMPORTRANGE(""https://docs.google.com/spreadsheets/d/1MeEWN-I1oV_STSDYn1IFDPWt_1FKiwhDph83XaGc0o0/edit?usp=sharing"",""งบพรบ!AB85"")"),324950)</f>
        <v>324950</v>
      </c>
      <c r="N58" s="93">
        <f ca="1">IFERROR(__xludf.DUMMYFUNCTION("IMPORTRANGE(""https://docs.google.com/spreadsheets/d/1MeEWN-I1oV_STSDYn1IFDPWt_1FKiwhDph83XaGc0o0/edit?usp=sharing"",""งบพรบ!AD85"")"),265675.16)</f>
        <v>265675.15999999997</v>
      </c>
      <c r="O58" s="93">
        <f t="shared" ca="1" si="32"/>
        <v>41.453449836167884</v>
      </c>
      <c r="P58" s="93">
        <f t="shared" ca="1" si="33"/>
        <v>81.75878135097706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168790</v>
      </c>
      <c r="N88" s="155">
        <f t="shared" ca="1" si="49"/>
        <v>79640</v>
      </c>
      <c r="O88" s="155">
        <f t="shared" ref="O88:O96" ca="1" si="50">IF(L88&gt;0,N88*100/L88,0)</f>
        <v>21.172967512096559</v>
      </c>
      <c r="P88" s="155">
        <f t="shared" ref="P88:P96" ca="1" si="51">IF(M88&gt;0,N88*100/M88,0)</f>
        <v>47.182889981633984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376140</v>
      </c>
      <c r="M90" s="93">
        <f t="shared" ca="1" si="52"/>
        <v>168790</v>
      </c>
      <c r="N90" s="93">
        <f t="shared" ca="1" si="52"/>
        <v>79640</v>
      </c>
      <c r="O90" s="93">
        <f t="shared" ca="1" si="50"/>
        <v>21.172967512096559</v>
      </c>
      <c r="P90" s="93">
        <f t="shared" ca="1" si="51"/>
        <v>47.182889981633984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168790</v>
      </c>
      <c r="N91" s="498">
        <f t="shared" ca="1" si="53"/>
        <v>79640</v>
      </c>
      <c r="O91" s="498">
        <f t="shared" ca="1" si="50"/>
        <v>21.172967512096559</v>
      </c>
      <c r="P91" s="498">
        <f t="shared" ca="1" si="51"/>
        <v>47.182889981633984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IFERROR(__xludf.DUMMYFUNCTION("IMPORTRANGE(""https://docs.google.com/spreadsheets/d/1MeEWN-I1oV_STSDYn1IFDPWt_1FKiwhDph83XaGc0o0/edit?usp=sharing"",""งบพรบ!AV85"")"),168790)</f>
        <v>168790</v>
      </c>
      <c r="N93" s="93">
        <f ca="1">IFERROR(__xludf.DUMMYFUNCTION("IMPORTRANGE(""https://docs.google.com/spreadsheets/d/1MeEWN-I1oV_STSDYn1IFDPWt_1FKiwhDph83XaGc0o0/edit?usp=sharing"",""งบพรบ!AX85"")"),79640)</f>
        <v>79640</v>
      </c>
      <c r="O93" s="93">
        <f t="shared" ca="1" si="50"/>
        <v>21.172967512096559</v>
      </c>
      <c r="P93" s="93">
        <f t="shared" ca="1" si="51"/>
        <v>47.182889981633984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16200</v>
      </c>
      <c r="O165" s="155">
        <f t="shared" ref="O165:O173" ca="1" si="85">IF(L165&gt;0,N165*100/L165,0)</f>
        <v>76.959619952494066</v>
      </c>
      <c r="P165" s="155">
        <f t="shared" ref="P165:P173" ca="1" si="86">IF(M165&gt;0,N165*100/M165,0)</f>
        <v>76.959619952494066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16200</v>
      </c>
      <c r="O167" s="93">
        <f t="shared" ca="1" si="85"/>
        <v>76.959619952494066</v>
      </c>
      <c r="P167" s="93">
        <f t="shared" ca="1" si="86"/>
        <v>76.959619952494066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16200</v>
      </c>
      <c r="O168" s="498">
        <f t="shared" ca="1" si="85"/>
        <v>76.959619952494066</v>
      </c>
      <c r="P168" s="498">
        <f t="shared" ca="1" si="86"/>
        <v>76.959619952494066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IFERROR(__xludf.DUMMYFUNCTION("IMPORTRANGE(""https://docs.google.com/spreadsheets/d/1MeEWN-I1oV_STSDYn1IFDPWt_1FKiwhDph83XaGc0o0/edit?usp=sharing"",""งบพรบ!CJ85"")"),21050)</f>
        <v>21050</v>
      </c>
      <c r="N170" s="93">
        <f ca="1">IFERROR(__xludf.DUMMYFUNCTION("IMPORTRANGE(""https://docs.google.com/spreadsheets/d/1MeEWN-I1oV_STSDYn1IFDPWt_1FKiwhDph83XaGc0o0/edit?usp=sharing"",""งบพรบ!CL85"")"),16200)</f>
        <v>16200</v>
      </c>
      <c r="O170" s="93">
        <f t="shared" ca="1" si="85"/>
        <v>76.959619952494066</v>
      </c>
      <c r="P170" s="93">
        <f t="shared" ca="1" si="86"/>
        <v>76.959619952494066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/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86000</v>
      </c>
      <c r="N181" s="155">
        <f t="shared" ca="1" si="92"/>
        <v>8250</v>
      </c>
      <c r="O181" s="155">
        <f t="shared" ref="O181:O189" ca="1" si="93">IF(L181&gt;0,N181*100/L181,0)</f>
        <v>4.5304777594728174</v>
      </c>
      <c r="P181" s="155">
        <f t="shared" ref="P181:P189" ca="1" si="94">IF(M181&gt;0,N181*100/M181,0)</f>
        <v>9.5930232558139537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182100</v>
      </c>
      <c r="M183" s="93">
        <f t="shared" ca="1" si="95"/>
        <v>86000</v>
      </c>
      <c r="N183" s="93">
        <f t="shared" ca="1" si="95"/>
        <v>8250</v>
      </c>
      <c r="O183" s="93">
        <f t="shared" ca="1" si="93"/>
        <v>4.5304777594728174</v>
      </c>
      <c r="P183" s="93">
        <f t="shared" ca="1" si="94"/>
        <v>9.5930232558139537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86000</v>
      </c>
      <c r="N184" s="498">
        <f t="shared" ca="1" si="96"/>
        <v>8250</v>
      </c>
      <c r="O184" s="498">
        <f t="shared" ca="1" si="93"/>
        <v>4.5304777594728174</v>
      </c>
      <c r="P184" s="498">
        <f t="shared" ca="1" si="94"/>
        <v>9.5930232558139537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IFERROR(__xludf.DUMMYFUNCTION("IMPORTRANGE(""https://docs.google.com/spreadsheets/d/1MeEWN-I1oV_STSDYn1IFDPWt_1FKiwhDph83XaGc0o0/edit?usp=sharing"",""งบพรบ!CT85"")"),86000)</f>
        <v>86000</v>
      </c>
      <c r="N186" s="93">
        <f ca="1">IFERROR(__xludf.DUMMYFUNCTION("IMPORTRANGE(""https://docs.google.com/spreadsheets/d/1MeEWN-I1oV_STSDYn1IFDPWt_1FKiwhDph83XaGc0o0/edit?usp=sharing"",""งบพรบ!CV85"")"),8250)</f>
        <v>8250</v>
      </c>
      <c r="O186" s="93">
        <f t="shared" ca="1" si="93"/>
        <v>4.5304777594728174</v>
      </c>
      <c r="P186" s="93">
        <f t="shared" ca="1" si="94"/>
        <v>9.5930232558139537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IFERROR(__xludf.DUMMYFUNCTION("IMPORTRANGE(""https://docs.google.com/spreadsheets/d/1QqKyyYR6Q21VydFLVH3TRQUabQu_ym0Zz7PgGX0-kHA/edit?usp=sharing"",""แผน!EB85"")"),0)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281</v>
      </c>
      <c r="K327" s="446">
        <f ca="1">IF(I327&gt;0,J327*100/I327,0)</f>
        <v>56.2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29033.34</v>
      </c>
      <c r="O328" s="155">
        <f t="shared" ref="O328:O336" ca="1" si="150">IF(L328&gt;0,N328*100/L328,0)</f>
        <v>18.259962264150943</v>
      </c>
      <c r="P328" s="155">
        <f t="shared" ref="P328:P336" ca="1" si="151">IF(M328&gt;0,N328*100/M328,0)</f>
        <v>36.519924528301885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29033.34</v>
      </c>
      <c r="O330" s="93">
        <f t="shared" ca="1" si="150"/>
        <v>18.259962264150943</v>
      </c>
      <c r="P330" s="93">
        <f t="shared" ca="1" si="151"/>
        <v>36.519924528301885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79500</v>
      </c>
      <c r="N331" s="498">
        <f t="shared" ca="1" si="153"/>
        <v>29033.34</v>
      </c>
      <c r="O331" s="498">
        <f t="shared" ca="1" si="150"/>
        <v>18.259962264150943</v>
      </c>
      <c r="P331" s="498">
        <f t="shared" ca="1" si="151"/>
        <v>36.519924528301885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IFERROR(__xludf.DUMMYFUNCTION("IMPORTRANGE(""https://docs.google.com/spreadsheets/d/1MeEWN-I1oV_STSDYn1IFDPWt_1FKiwhDph83XaGc0o0/edit?usp=sharing"",""งบพรบ!ER85"")"),79500)</f>
        <v>79500</v>
      </c>
      <c r="N333" s="93">
        <f ca="1">IFERROR(__xludf.DUMMYFUNCTION("IMPORTRANGE(""https://docs.google.com/spreadsheets/d/1MeEWN-I1oV_STSDYn1IFDPWt_1FKiwhDph83XaGc0o0/edit?usp=sharing"",""งบพรบ!ET85"")"),29033.34)</f>
        <v>29033.34</v>
      </c>
      <c r="O333" s="93">
        <f t="shared" ca="1" si="150"/>
        <v>18.259962264150943</v>
      </c>
      <c r="P333" s="93">
        <f t="shared" ca="1" si="151"/>
        <v>36.519924528301885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IFERROR(__xludf.DUMMYFUNCTION("IMPORTRANGE(""https://docs.google.com/spreadsheets/d/1kVcqe37tkHyjCSG3S0O1AXqVkqjo8mSIZil3BcpIysc/edit?usp=sharing"",""ศูนย์!D85"")"),239)</f>
        <v>239</v>
      </c>
      <c r="K338" s="498">
        <f ca="1">IF(I338&gt;0,J338*100/I338,0)</f>
        <v>47.8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IFERROR(__xludf.DUMMYFUNCTION("IMPORTRANGE(""https://docs.google.com/spreadsheets/d/1kVcqe37tkHyjCSG3S0O1AXqVkqjo8mSIZil3BcpIysc/edit?usp=sharing"",""ศูนย์!E85"")"),1)</f>
        <v>1</v>
      </c>
      <c r="K340" s="498">
        <f ca="1">IF(I340&gt;0,J340*100/I340,0)</f>
        <v>33.333333333333336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IFERROR(__xludf.DUMMYFUNCTION("IMPORTRANGE(""https://docs.google.com/spreadsheets/d/1kVcqe37tkHyjCSG3S0O1AXqVkqjo8mSIZil3BcpIysc/edit?usp=sharing"",""ศูนย์!F85"")"),42)</f>
        <v>42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332860</v>
      </c>
      <c r="N345" s="155">
        <f t="shared" ca="1" si="155"/>
        <v>167218</v>
      </c>
      <c r="O345" s="155">
        <f t="shared" ref="O345:O353" ca="1" si="156">IF(L345&gt;0,N345*100/L345,0)</f>
        <v>26.983701791189286</v>
      </c>
      <c r="P345" s="155">
        <f t="shared" ref="P345:P353" ca="1" si="157">IF(M345&gt;0,N345*100/M345,0)</f>
        <v>50.236736165354806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619700</v>
      </c>
      <c r="M347" s="93">
        <f t="shared" ca="1" si="158"/>
        <v>332860</v>
      </c>
      <c r="N347" s="93">
        <f t="shared" ca="1" si="158"/>
        <v>167218</v>
      </c>
      <c r="O347" s="93">
        <f t="shared" ca="1" si="156"/>
        <v>26.983701791189286</v>
      </c>
      <c r="P347" s="93">
        <f t="shared" ca="1" si="157"/>
        <v>50.236736165354806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286860</v>
      </c>
      <c r="N348" s="498">
        <f t="shared" ca="1" si="159"/>
        <v>121218</v>
      </c>
      <c r="O348" s="498">
        <f t="shared" ca="1" si="156"/>
        <v>21.129161582708733</v>
      </c>
      <c r="P348" s="498">
        <f t="shared" ca="1" si="157"/>
        <v>42.256850031374192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IFERROR(__xludf.DUMMYFUNCTION("IMPORTRANGE(""https://docs.google.com/spreadsheets/d/1MeEWN-I1oV_STSDYn1IFDPWt_1FKiwhDph83XaGc0o0/edit?usp=sharing"",""งบพรบ!FB85"")"),286860)</f>
        <v>286860</v>
      </c>
      <c r="N350" s="93">
        <f ca="1">IFERROR(__xludf.DUMMYFUNCTION("IMPORTRANGE(""https://docs.google.com/spreadsheets/d/1MeEWN-I1oV_STSDYn1IFDPWt_1FKiwhDph83XaGc0o0/edit?usp=sharing"",""งบพรบ!FD85"")"),121218)</f>
        <v>121218</v>
      </c>
      <c r="O350" s="93">
        <f t="shared" ca="1" si="156"/>
        <v>21.129161582708733</v>
      </c>
      <c r="P350" s="93">
        <f t="shared" ca="1" si="157"/>
        <v>42.256850031374192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1</v>
      </c>
      <c r="K355" s="466">
        <f ca="1">IF(I355&gt;0,J355*100/I355,0)</f>
        <v>1.6666666666666667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IFERROR(__xludf.DUMMYFUNCTION("IMPORTRANGE(""https://docs.google.com/spreadsheets/d/1XWAQStnk-4SwqDmLtmXYiTMKHgktTP8We1SCoS47DrQ/edit?usp=sharing"",""จัดที่ดิน!W85"")"),45)</f>
        <v>45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IFERROR(__xludf.DUMMYFUNCTION("IMPORTRANGE(""https://docs.google.com/spreadsheets/d/1XWAQStnk-4SwqDmLtmXYiTMKHgktTP8We1SCoS47DrQ/edit?usp=sharing"",""จัดที่ดิน!X85"")"),236.76)</f>
        <v>236.76</v>
      </c>
      <c r="K359" s="498">
        <f t="shared" ca="1" si="161"/>
        <v>52.613333333333337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IFERROR(__xludf.DUMMYFUNCTION("IMPORTRANGE(""https://docs.google.com/spreadsheets/d/1XWAQStnk-4SwqDmLtmXYiTMKHgktTP8We1SCoS47DrQ/edit?usp=sharing"",""จัดที่ดิน!Y85"")"),19)</f>
        <v>19</v>
      </c>
      <c r="K360" s="498">
        <f t="shared" ca="1" si="161"/>
        <v>31.666666666666668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IFERROR(__xludf.DUMMYFUNCTION("IMPORTRANGE(""https://docs.google.com/spreadsheets/d/1XWAQStnk-4SwqDmLtmXYiTMKHgktTP8We1SCoS47DrQ/edit?usp=sharing"",""จัดที่ดิน!Z85"")"),95.57)</f>
        <v>95.57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IFERROR(__xludf.DUMMYFUNCTION("IMPORTRANGE(""https://docs.google.com/spreadsheets/d/1XWAQStnk-4SwqDmLtmXYiTMKHgktTP8We1SCoS47DrQ/edit?usp=sharing"",""จัดที่ดิน!AA85"")"),1)</f>
        <v>1</v>
      </c>
      <c r="K362" s="498">
        <f t="shared" ca="1" si="161"/>
        <v>1.6666666666666667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IFERROR(__xludf.DUMMYFUNCTION("IMPORTRANGE(""https://docs.google.com/spreadsheets/d/1XWAQStnk-4SwqDmLtmXYiTMKHgktTP8We1SCoS47DrQ/edit?usp=sharing"",""จัดที่ดิน!AB85"")"),2.16)</f>
        <v>2.16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7</v>
      </c>
      <c r="K364" s="480">
        <f t="shared" ca="1" si="161"/>
        <v>6.3636363636363633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IFERROR(__xludf.DUMMYFUNCTION("IMPORTRANGE(""https://docs.google.com/spreadsheets/d/1XWAQStnk-4SwqDmLtmXYiTMKHgktTP8We1SCoS47DrQ/edit?usp=sharing"",""จัดที่ดิน!E85"")"),24)</f>
        <v>24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IFERROR(__xludf.DUMMYFUNCTION("IMPORTRANGE(""https://docs.google.com/spreadsheets/d/1XWAQStnk-4SwqDmLtmXYiTMKHgktTP8We1SCoS47DrQ/edit?usp=sharing"",""จัดที่ดิน!F85"")"),159.45)</f>
        <v>159.44999999999999</v>
      </c>
      <c r="K369" s="498">
        <f t="shared" ca="1" si="163"/>
        <v>53.149999999999991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IFERROR(__xludf.DUMMYFUNCTION("IMPORTRANGE(""https://docs.google.com/spreadsheets/d/1XWAQStnk-4SwqDmLtmXYiTMKHgktTP8We1SCoS47DrQ/edit?usp=sharing"",""จัดที่ดิน!G85"")"),6)</f>
        <v>6</v>
      </c>
      <c r="K370" s="498">
        <f t="shared" ca="1" si="163"/>
        <v>20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IFERROR(__xludf.DUMMYFUNCTION("IMPORTRANGE(""https://docs.google.com/spreadsheets/d/1XWAQStnk-4SwqDmLtmXYiTMKHgktTP8We1SCoS47DrQ/edit?usp=sharing"",""จัดที่ดิน!H85"")"),53.3)</f>
        <v>53.3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7</v>
      </c>
      <c r="K374" s="492">
        <f t="shared" ca="1" si="163"/>
        <v>8.75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IFERROR(__xludf.DUMMYFUNCTION("IMPORTRANGE(""https://docs.google.com/spreadsheets/d/1XWAQStnk-4SwqDmLtmXYiTMKHgktTP8We1SCoS47DrQ/edit?usp=sharing"",""จัดที่ดิน!AH85"")"),22)</f>
        <v>22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IFERROR(__xludf.DUMMYFUNCTION("IMPORTRANGE(""https://docs.google.com/spreadsheets/d/1XWAQStnk-4SwqDmLtmXYiTMKHgktTP8We1SCoS47DrQ/edit?usp=sharing"",""จัดที่ดิน!AI85"")"),78.48)</f>
        <v>78.48</v>
      </c>
      <c r="K378" s="498">
        <f t="shared" ca="1" si="164"/>
        <v>52.32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IFERROR(__xludf.DUMMYFUNCTION("IMPORTRANGE(""https://docs.google.com/spreadsheets/d/1XWAQStnk-4SwqDmLtmXYiTMKHgktTP8We1SCoS47DrQ/edit?usp=sharing"",""จัดที่ดิน!AJ85"")"),37)</f>
        <v>37</v>
      </c>
      <c r="K379" s="498">
        <f t="shared" ca="1" si="164"/>
        <v>46.25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IFERROR(__xludf.DUMMYFUNCTION("IMPORTRANGE(""https://docs.google.com/spreadsheets/d/1XWAQStnk-4SwqDmLtmXYiTMKHgktTP8We1SCoS47DrQ/edit?usp=sharing"",""จัดที่ดิน!AK85"")"),484.39)</f>
        <v>484.39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IFERROR(__xludf.DUMMYFUNCTION("IMPORTRANGE(""https://docs.google.com/spreadsheets/d/1XWAQStnk-4SwqDmLtmXYiTMKHgktTP8We1SCoS47DrQ/edit?usp=sharing"",""จัดที่ดิน!AL85"")"),7)</f>
        <v>7</v>
      </c>
      <c r="K381" s="498">
        <f t="shared" ca="1" si="164"/>
        <v>8.75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IFERROR(__xludf.DUMMYFUNCTION("IMPORTRANGE(""https://docs.google.com/spreadsheets/d/1XWAQStnk-4SwqDmLtmXYiTMKHgktTP8We1SCoS47DrQ/edit?usp=sharing"",""จัดที่ดิน!AM85"")"),105.91)</f>
        <v>105.91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IFERROR(__xludf.DUMMYFUNCTION("IMPORTRANGE(""https://docs.google.com/spreadsheets/d/1QqKyyYR6Q21VydFLVH3TRQUabQu_ym0Zz7PgGX0-kHA/edit?usp=sharing"",""แผน!EW85"")"),10)</f>
        <v>10</v>
      </c>
      <c r="J385" s="501">
        <f ca="1">IFERROR(__xludf.DUMMYFUNCTION("IMPORTRANGE(""https://docs.google.com/spreadsheets/d/1XWAQStnk-4SwqDmLtmXYiTMKHgktTP8We1SCoS47DrQ/edit?usp=sharing"",""จัดที่ดิน!AP85"")"),1)</f>
        <v>1</v>
      </c>
      <c r="K385" s="502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1547878</v>
      </c>
      <c r="M414" s="549">
        <f t="shared" si="181"/>
        <v>0</v>
      </c>
      <c r="N414" s="549">
        <f t="shared" si="181"/>
        <v>123927</v>
      </c>
      <c r="O414" s="549">
        <f ca="1">IF(L414&gt;0,N414*100/L414,0)</f>
        <v>8.0062511386556299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0</v>
      </c>
      <c r="O422" s="498">
        <f t="shared" ca="1" si="185"/>
        <v>0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IFERROR(__xludf.DUMMYFUNCTION("IMPORTRANGE(""https://docs.google.com/spreadsheets/d/1QqKyyYR6Q21VydFLVH3TRQUabQu_ym0Zz7PgGX0-kHA/edit?usp=sharing"",""แผน!FC85"")"),15)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IFERROR(__xludf.DUMMYFUNCTION("IMPORTRANGE(""https://docs.google.com/spreadsheets/d/1QqKyyYR6Q21VydFLVH3TRQUabQu_ym0Zz7PgGX0-kHA/edit?usp=sharing"",""แผน!FD85"")"),0)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IFERROR(__xludf.DUMMYFUNCTION("IMPORTRANGE(""https://docs.google.com/spreadsheets/d/1QqKyyYR6Q21VydFLVH3TRQUabQu_ym0Zz7PgGX0-kHA/edit?usp=sharing"",""แผน!FF85"")"),15)</f>
        <v>15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20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78360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IFERROR(__xludf.DUMMYFUNCTION("IMPORTRANGE(""https://docs.google.com/spreadsheets/d/1QqKyyYR6Q21VydFLVH3TRQUabQu_ym0Zz7PgGX0-kHA/edit?usp=sharing"",""แผน!FX85"")"),131)</f>
        <v>131</v>
      </c>
      <c r="J465" s="585">
        <f>J485+J489+J492</f>
        <v>117</v>
      </c>
      <c r="K465" s="586">
        <f t="shared" ref="K465:K466" ca="1" si="205">IF(I465&gt;0,J465*100/I465,0)</f>
        <v>89.312977099236647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IFERROR(__xludf.DUMMYFUNCTION("IMPORTRANGE(""https://docs.google.com/spreadsheets/d/1QqKyyYR6Q21VydFLVH3TRQUabQu_ym0Zz7PgGX0-kHA/edit?usp=sharing"",""แผน!FW85"")"),1300)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si="206"/>
        <v>0</v>
      </c>
      <c r="N467" s="195">
        <f t="shared" si="206"/>
        <v>70800</v>
      </c>
      <c r="O467" s="195">
        <f t="shared" ref="O467:O472" ca="1" si="207">IF(L467&gt;0,N467*100/L467,0)</f>
        <v>6.0362790602502496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1172908</v>
      </c>
      <c r="M469" s="93">
        <f t="shared" si="209"/>
        <v>0</v>
      </c>
      <c r="N469" s="93">
        <f t="shared" si="209"/>
        <v>70800</v>
      </c>
      <c r="O469" s="93">
        <f t="shared" ca="1" si="207"/>
        <v>6.0362790602502496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si="210"/>
        <v>0</v>
      </c>
      <c r="N470" s="498">
        <f t="shared" si="210"/>
        <v>70800</v>
      </c>
      <c r="O470" s="498">
        <f t="shared" ca="1" si="207"/>
        <v>6.0362790602502496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v>0</v>
      </c>
      <c r="N472" s="93">
        <f>N473+N474+N475+N476</f>
        <v>70800</v>
      </c>
      <c r="O472" s="93">
        <f t="shared" ca="1" si="207"/>
        <v>6.0362790602502496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51920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13000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5880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IFERROR(__xludf.DUMMYFUNCTION("IMPORTRANGE(""https://docs.google.com/spreadsheets/d/1QqKyyYR6Q21VydFLVH3TRQUabQu_ym0Zz7PgGX0-kHA/edit?usp=sharing"",""แผน!GU85"")"),0)</f>
        <v>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66000</v>
      </c>
      <c r="M544" s="155">
        <f t="shared" si="236"/>
        <v>0</v>
      </c>
      <c r="N544" s="155">
        <f t="shared" si="236"/>
        <v>26687</v>
      </c>
      <c r="O544" s="155">
        <f t="shared" ref="O544:O549" ca="1" si="237">IF(L544&gt;0,N544*100/L544,0)</f>
        <v>40.434848484848487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66000</v>
      </c>
      <c r="M546" s="93">
        <f t="shared" si="240"/>
        <v>0</v>
      </c>
      <c r="N546" s="93">
        <f t="shared" si="240"/>
        <v>26687</v>
      </c>
      <c r="O546" s="93">
        <f t="shared" ca="1" si="237"/>
        <v>40.434848484848487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66000</v>
      </c>
      <c r="M547" s="498">
        <f t="shared" si="241"/>
        <v>0</v>
      </c>
      <c r="N547" s="498">
        <f t="shared" si="241"/>
        <v>26687</v>
      </c>
      <c r="O547" s="498">
        <f t="shared" ca="1" si="237"/>
        <v>40.434848484848487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IFERROR(__xludf.DUMMYFUNCTION("IMPORTRANGE(""https://docs.google.com/spreadsheets/d/1QqKyyYR6Q21VydFLVH3TRQUabQu_ym0Zz7PgGX0-kHA/edit?usp=sharing"",""แผน!HB85"")"),66000)</f>
        <v>66000</v>
      </c>
      <c r="M549" s="93">
        <v>0</v>
      </c>
      <c r="N549" s="93">
        <f>N550+N551+N552+N553+N554</f>
        <v>26687</v>
      </c>
      <c r="O549" s="93">
        <f t="shared" ca="1" si="237"/>
        <v>40.434848484848487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17187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9500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 hidden="1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0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IFERROR(__xludf.DUMMYFUNCTION("IMPORTRANGE(""https://docs.google.com/spreadsheets/d/1QqKyyYR6Q21VydFLVH3TRQUabQu_ym0Zz7PgGX0-kHA/edit?usp=sharing"",""แผน!HJ85"")"),0)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IFERROR(__xludf.DUMMYFUNCTION("IMPORTRANGE(""https://docs.google.com/spreadsheets/d/1QqKyyYR6Q21VydFLVH3TRQUabQu_ym0Zz7PgGX0-kHA/edit?usp=sharing"",""แผน!HI85"")"),0)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IFERROR(__xludf.DUMMYFUNCTION("IMPORTRANGE(""https://docs.google.com/spreadsheets/d/1QqKyyYR6Q21VydFLVH3TRQUabQu_ym0Zz7PgGX0-kHA/edit?usp=sharing"",""แผน!HL85"")"),0)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IFERROR(__xludf.DUMMYFUNCTION("IMPORTRANGE(""https://docs.google.com/spreadsheets/d/1QqKyyYR6Q21VydFLVH3TRQUabQu_ym0Zz7PgGX0-kHA/edit?usp=sharing"",""แผน!HK85"")"),0)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7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si="263"/>
        <v>0</v>
      </c>
      <c r="N629" s="195">
        <f t="shared" si="263"/>
        <v>26440</v>
      </c>
      <c r="O629" s="195">
        <f t="shared" ref="O629:O634" ca="1" si="264">IF(L629&gt;0,N629*100/L629,0)</f>
        <v>16.117037488570556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164050</v>
      </c>
      <c r="M631" s="93">
        <f t="shared" si="266"/>
        <v>0</v>
      </c>
      <c r="N631" s="93">
        <f t="shared" si="266"/>
        <v>26440</v>
      </c>
      <c r="O631" s="93">
        <f t="shared" ca="1" si="264"/>
        <v>16.117037488570556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si="267"/>
        <v>0</v>
      </c>
      <c r="N632" s="498">
        <f t="shared" si="267"/>
        <v>26440</v>
      </c>
      <c r="O632" s="498">
        <f t="shared" ca="1" si="264"/>
        <v>16.117037488570556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v>0</v>
      </c>
      <c r="N634" s="93">
        <f>N635+N636+N637+N638</f>
        <v>26440</v>
      </c>
      <c r="O634" s="93">
        <f t="shared" ca="1" si="264"/>
        <v>16.117037488570556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26440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IFERROR(__xludf.DUMMYFUNCTION("IMPORTRANGE(""https://docs.google.com/spreadsheets/d/1QqKyyYR6Q21VydFLVH3TRQUabQu_ym0Zz7PgGX0-kHA/edit?usp=sharing"",""แผน!IA85"")"),0)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IFERROR(__xludf.DUMMYFUNCTION("IMPORTRANGE(""https://docs.google.com/spreadsheets/d/1QqKyyYR6Q21VydFLVH3TRQUabQu_ym0Zz7PgGX0-kHA/edit?usp=sharing"",""แผน!IE85"")"),0)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IFERROR(__xludf.DUMMYFUNCTION("IMPORTRANGE(""https://docs.google.com/spreadsheets/d/1QqKyyYR6Q21VydFLVH3TRQUabQu_ym0Zz7PgGX0-kHA/edit?usp=sharing"",""แผน!IH85"")"),0)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IFERROR(__xludf.DUMMYFUNCTION("IMPORTRANGE(""https://docs.google.com/spreadsheets/d/1QqKyyYR6Q21VydFLVH3TRQUabQu_ym0Zz7PgGX0-kHA/edit?usp=sharing"",""แผน!IJ85"")"),0)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IFERROR(__xludf.DUMMYFUNCTION("IMPORTRANGE(""https://docs.google.com/spreadsheets/d/1QqKyyYR6Q21VydFLVH3TRQUabQu_ym0Zz7PgGX0-kHA/edit?usp=sharing"",""แผน!IK85"")"),0)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IFERROR(__xludf.DUMMYFUNCTION("IMPORTRANGE(""https://docs.google.com/spreadsheets/d/1QqKyyYR6Q21VydFLVH3TRQUabQu_ym0Zz7PgGX0-kHA/edit?usp=sharing"",""แผน!IP85"")"),0)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IFERROR(__xludf.DUMMYFUNCTION("IMPORTRANGE(""https://docs.google.com/spreadsheets/d/19vJNZY_5yjcGF2XGBMNZRCAIB0Kwfpjp8YEOfu-bneM/edit?usp=sharing"",""งานกองทุน!F85"")"),20000)</f>
        <v>20000</v>
      </c>
      <c r="K821" s="498">
        <f t="shared" ref="K821:K828" ca="1" si="335">IF(I821&gt;0,J821*100/I821,0)</f>
        <v>1.64154164069953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IFERROR(__xludf.DUMMYFUNCTION("IMPORTRANGE(""https://docs.google.com/spreadsheets/d/19vJNZY_5yjcGF2XGBMNZRCAIB0Kwfpjp8YEOfu-bneM/edit?usp=sharing"",""งานกองทุน!E85"")"),1)</f>
        <v>1</v>
      </c>
      <c r="K822" s="498">
        <f t="shared" ca="1" si="335"/>
        <v>0.81967213114754101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IFERROR(__xludf.DUMMYFUNCTION("IMPORTRANGE(""https://docs.google.com/spreadsheets/d/19vJNZY_5yjcGF2XGBMNZRCAIB0Kwfpjp8YEOfu-bneM/edit?usp=sharing"",""งานกองทุน!K85"")"),36965.36)</f>
        <v>36965.360000000001</v>
      </c>
      <c r="K823" s="498">
        <f t="shared" ca="1" si="335"/>
        <v>1.8057736496474088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IFERROR(__xludf.DUMMYFUNCTION("IMPORTRANGE(""https://docs.google.com/spreadsheets/d/19vJNZY_5yjcGF2XGBMNZRCAIB0Kwfpjp8YEOfu-bneM/edit?usp=sharing"",""งานกองทุน!J85"")"),7)</f>
        <v>7</v>
      </c>
      <c r="K824" s="498">
        <f t="shared" ca="1" si="335"/>
        <v>5.645161290322581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IFERROR(__xludf.DUMMYFUNCTION("IMPORTRANGE(""https://docs.google.com/spreadsheets/d/19vJNZY_5yjcGF2XGBMNZRCAIB0Kwfpjp8YEOfu-bneM/edit?usp=sharing"",""งานกองทุน!R85"")"),68)</f>
        <v>68</v>
      </c>
      <c r="J828" s="501">
        <f ca="1">IFERROR(__xludf.DUMMYFUNCTION("IMPORTRANGE(""https://docs.google.com/spreadsheets/d/19vJNZY_5yjcGF2XGBMNZRCAIB0Kwfpjp8YEOfu-bneM/edit?usp=sharing"",""งานกองทุน!T85"")"),0)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93B5C-961D-4260-A73D-B98C02E77FF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1.28515625" style="821" bestFit="1" customWidth="1"/>
    <col min="11" max="11" width="12.5703125" style="821" customWidth="1"/>
    <col min="12" max="14" width="21.2851562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351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5161223</v>
      </c>
      <c r="M8" s="22">
        <f t="shared" ca="1" si="0"/>
        <v>1826345</v>
      </c>
      <c r="N8" s="22">
        <f t="shared" ca="1" si="0"/>
        <v>1339290.1600000001</v>
      </c>
      <c r="O8" s="22">
        <f t="shared" ref="O8:O16" ca="1" si="1">IF(L8&gt;0,N8*100/L8,0)</f>
        <v>25.949085323381691</v>
      </c>
      <c r="P8" s="22">
        <f t="shared" ref="P8:P16" ca="1" si="2">IF(M8&gt;0,N8*100/M8,0)</f>
        <v>73.331717720365006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5161223</v>
      </c>
      <c r="M10" s="30">
        <f t="shared" ca="1" si="3"/>
        <v>1826345</v>
      </c>
      <c r="N10" s="30">
        <f t="shared" ca="1" si="3"/>
        <v>1339290.1600000001</v>
      </c>
      <c r="O10" s="30">
        <f t="shared" ca="1" si="1"/>
        <v>25.949085323381691</v>
      </c>
      <c r="P10" s="30">
        <f t="shared" ca="1" si="2"/>
        <v>73.331717720365006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4990523</v>
      </c>
      <c r="M11" s="498">
        <f t="shared" ca="1" si="4"/>
        <v>1655645</v>
      </c>
      <c r="N11" s="498">
        <f t="shared" ca="1" si="4"/>
        <v>1168590.1600000001</v>
      </c>
      <c r="O11" s="498">
        <f t="shared" ca="1" si="1"/>
        <v>23.416186239398158</v>
      </c>
      <c r="P11" s="498">
        <f t="shared" ca="1" si="2"/>
        <v>70.582169486816326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4990523</v>
      </c>
      <c r="M13" s="93">
        <f t="shared" ca="1" si="5"/>
        <v>1655645</v>
      </c>
      <c r="N13" s="93">
        <f t="shared" ca="1" si="5"/>
        <v>1168590.1600000001</v>
      </c>
      <c r="O13" s="93">
        <f t="shared" ca="1" si="1"/>
        <v>23.416186239398158</v>
      </c>
      <c r="P13" s="93">
        <f t="shared" ca="1" si="2"/>
        <v>70.582169486816326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170700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1826345</v>
      </c>
      <c r="N18" s="22">
        <f t="shared" ca="1" si="8"/>
        <v>1091642.1600000001</v>
      </c>
      <c r="O18" s="22">
        <f t="shared" ref="O18:O26" ca="1" si="9">IF(L18&gt;0,N18*100/L18,0)</f>
        <v>32.271040254469028</v>
      </c>
      <c r="P18" s="22">
        <f t="shared" ref="P18:P26" ca="1" si="10">IF(M18&gt;0,N18*100/M18,0)</f>
        <v>59.771957653126883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1826345</v>
      </c>
      <c r="N20" s="30">
        <f t="shared" ca="1" si="11"/>
        <v>1091642.1600000001</v>
      </c>
      <c r="O20" s="30">
        <f t="shared" ca="1" si="9"/>
        <v>32.271040254469028</v>
      </c>
      <c r="P20" s="30">
        <f t="shared" ca="1" si="10"/>
        <v>59.771957653126883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1655645</v>
      </c>
      <c r="N21" s="498">
        <f t="shared" ca="1" si="12"/>
        <v>920942.16000000015</v>
      </c>
      <c r="O21" s="498">
        <f t="shared" ca="1" si="9"/>
        <v>28.671654996995674</v>
      </c>
      <c r="P21" s="498">
        <f t="shared" ca="1" si="10"/>
        <v>55.624373582501086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3212030</v>
      </c>
      <c r="M23" s="93">
        <f t="shared" ca="1" si="13"/>
        <v>1655645</v>
      </c>
      <c r="N23" s="93">
        <f t="shared" ca="1" si="13"/>
        <v>920942.16000000015</v>
      </c>
      <c r="O23" s="93">
        <f t="shared" ca="1" si="9"/>
        <v>28.671654996995674</v>
      </c>
      <c r="P23" s="93">
        <f t="shared" ca="1" si="10"/>
        <v>55.624373582501086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170700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1778493</v>
      </c>
      <c r="M28" s="22">
        <f t="shared" si="16"/>
        <v>0</v>
      </c>
      <c r="N28" s="22">
        <f t="shared" si="16"/>
        <v>247648</v>
      </c>
      <c r="O28" s="22">
        <f t="shared" ref="O28:O37" ca="1" si="17">IF(L28&gt;0,N28*100/L28,0)</f>
        <v>13.924597960183144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1778493</v>
      </c>
      <c r="M30" s="30">
        <f t="shared" si="19"/>
        <v>0</v>
      </c>
      <c r="N30" s="30">
        <f t="shared" si="19"/>
        <v>247648</v>
      </c>
      <c r="O30" s="30">
        <f t="shared" ca="1" si="17"/>
        <v>13.924597960183144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1778493</v>
      </c>
      <c r="M31" s="498">
        <f t="shared" si="20"/>
        <v>0</v>
      </c>
      <c r="N31" s="498">
        <f t="shared" si="20"/>
        <v>247648</v>
      </c>
      <c r="O31" s="498">
        <f t="shared" ca="1" si="17"/>
        <v>13.924597960183144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1778493</v>
      </c>
      <c r="M33" s="93">
        <f t="shared" si="21"/>
        <v>0</v>
      </c>
      <c r="N33" s="93">
        <f t="shared" si="21"/>
        <v>247648</v>
      </c>
      <c r="O33" s="93">
        <f t="shared" ca="1" si="17"/>
        <v>13.924597960183144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3382730</v>
      </c>
      <c r="M37" s="852">
        <f t="shared" ca="1" si="24"/>
        <v>1826345</v>
      </c>
      <c r="N37" s="852">
        <f t="shared" ca="1" si="24"/>
        <v>1091642.1600000001</v>
      </c>
      <c r="O37" s="852">
        <f t="shared" ca="1" si="17"/>
        <v>32.271040254469028</v>
      </c>
      <c r="P37" s="852">
        <f t="shared" ca="1" si="18"/>
        <v>59.771957653126883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301250</v>
      </c>
      <c r="N41" s="85">
        <f t="shared" ca="1" si="25"/>
        <v>212206</v>
      </c>
      <c r="O41" s="85">
        <f t="shared" ref="O41:O49" ca="1" si="26">IF(L41&gt;0,N41*100/L41,0)</f>
        <v>35.918415707515237</v>
      </c>
      <c r="P41" s="85">
        <f t="shared" ref="P41:P49" ca="1" si="27">IF(M41&gt;0,N41*100/M41,0)</f>
        <v>70.441825726141076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301250</v>
      </c>
      <c r="N43" s="92">
        <f t="shared" ca="1" si="28"/>
        <v>212206</v>
      </c>
      <c r="O43" s="92">
        <f t="shared" ca="1" si="26"/>
        <v>35.918415707515237</v>
      </c>
      <c r="P43" s="92">
        <f t="shared" ca="1" si="27"/>
        <v>70.441825726141076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301250</v>
      </c>
      <c r="N44" s="498">
        <f t="shared" ca="1" si="29"/>
        <v>212206</v>
      </c>
      <c r="O44" s="498">
        <f t="shared" ca="1" si="26"/>
        <v>35.918415707515237</v>
      </c>
      <c r="P44" s="498">
        <f t="shared" ca="1" si="27"/>
        <v>70.441825726141076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IFERROR(__xludf.DUMMYFUNCTION("IMPORTRANGE(""https://docs.google.com/spreadsheets/d/1MeEWN-I1oV_STSDYn1IFDPWt_1FKiwhDph83XaGc0o0/edit?usp=sharing"",""งบพรบ!R86"")"),301250)</f>
        <v>301250</v>
      </c>
      <c r="N46" s="93">
        <f ca="1">IFERROR(__xludf.DUMMYFUNCTION("IMPORTRANGE(""https://docs.google.com/spreadsheets/d/1MeEWN-I1oV_STSDYn1IFDPWt_1FKiwhDph83XaGc0o0/edit?usp=sharing"",""งบพรบ!T86"")"),212206)</f>
        <v>212206</v>
      </c>
      <c r="O46" s="93">
        <f t="shared" ca="1" si="26"/>
        <v>35.918415707515237</v>
      </c>
      <c r="P46" s="93">
        <f t="shared" ca="1" si="27"/>
        <v>70.441825726141076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368300</v>
      </c>
      <c r="N53" s="116">
        <f t="shared" ca="1" si="31"/>
        <v>296432.59000000003</v>
      </c>
      <c r="O53" s="116">
        <f t="shared" ref="O53:O61" ca="1" si="32">IF(L53&gt;0,N53*100/L53,0)</f>
        <v>41.946029432573944</v>
      </c>
      <c r="P53" s="116">
        <f t="shared" ref="P53:P61" ca="1" si="33">IF(M53&gt;0,N53*100/M53,0)</f>
        <v>80.486720065164278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368300</v>
      </c>
      <c r="N55" s="123">
        <f t="shared" ca="1" si="34"/>
        <v>296432.59000000003</v>
      </c>
      <c r="O55" s="123">
        <f t="shared" ca="1" si="32"/>
        <v>41.946029432573944</v>
      </c>
      <c r="P55" s="123">
        <f t="shared" ca="1" si="33"/>
        <v>80.486720065164278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338400</v>
      </c>
      <c r="N56" s="498">
        <f t="shared" ca="1" si="35"/>
        <v>266532.59000000003</v>
      </c>
      <c r="O56" s="498">
        <f t="shared" ca="1" si="32"/>
        <v>39.381292848699772</v>
      </c>
      <c r="P56" s="498">
        <f t="shared" ca="1" si="33"/>
        <v>78.762585697399544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IFERROR(__xludf.DUMMYFUNCTION("IMPORTRANGE(""https://docs.google.com/spreadsheets/d/1MeEWN-I1oV_STSDYn1IFDPWt_1FKiwhDph83XaGc0o0/edit?usp=sharing"",""งบพรบ!AB86"")"),338400)</f>
        <v>338400</v>
      </c>
      <c r="N58" s="93">
        <f ca="1">IFERROR(__xludf.DUMMYFUNCTION("IMPORTRANGE(""https://docs.google.com/spreadsheets/d/1MeEWN-I1oV_STSDYn1IFDPWt_1FKiwhDph83XaGc0o0/edit?usp=sharing"",""งบพรบ!AD86"")"),266532.59)</f>
        <v>266532.59000000003</v>
      </c>
      <c r="O58" s="93">
        <f t="shared" ca="1" si="32"/>
        <v>39.381292848699772</v>
      </c>
      <c r="P58" s="93">
        <f t="shared" ca="1" si="33"/>
        <v>78.762585697399544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13170</v>
      </c>
      <c r="O88" s="155">
        <f t="shared" ref="O88:O96" ca="1" si="50">IF(L88&gt;0,N88*100/L88,0)</f>
        <v>42.21153846153846</v>
      </c>
      <c r="P88" s="155">
        <f t="shared" ref="P88:P96" ca="1" si="51">IF(M88&gt;0,N88*100/M88,0)</f>
        <v>44.872231686541738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13170</v>
      </c>
      <c r="O90" s="93">
        <f t="shared" ca="1" si="50"/>
        <v>42.21153846153846</v>
      </c>
      <c r="P90" s="93">
        <f t="shared" ca="1" si="51"/>
        <v>44.872231686541738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13170</v>
      </c>
      <c r="O91" s="498">
        <f t="shared" ca="1" si="50"/>
        <v>42.21153846153846</v>
      </c>
      <c r="P91" s="498">
        <f t="shared" ca="1" si="51"/>
        <v>44.872231686541738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IFERROR(__xludf.DUMMYFUNCTION("IMPORTRANGE(""https://docs.google.com/spreadsheets/d/1MeEWN-I1oV_STSDYn1IFDPWt_1FKiwhDph83XaGc0o0/edit?usp=sharing"",""งบพรบ!AV86"")"),29350)</f>
        <v>29350</v>
      </c>
      <c r="N93" s="93">
        <f ca="1">IFERROR(__xludf.DUMMYFUNCTION("IMPORTRANGE(""https://docs.google.com/spreadsheets/d/1MeEWN-I1oV_STSDYn1IFDPWt_1FKiwhDph83XaGc0o0/edit?usp=sharing"",""งบพรบ!AX86"")"),13170)</f>
        <v>13170</v>
      </c>
      <c r="O93" s="93">
        <f t="shared" ca="1" si="50"/>
        <v>42.21153846153846</v>
      </c>
      <c r="P93" s="93">
        <f t="shared" ca="1" si="51"/>
        <v>44.872231686541738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329550</v>
      </c>
      <c r="N132" s="155">
        <f t="shared" ca="1" si="69"/>
        <v>187661</v>
      </c>
      <c r="O132" s="155">
        <f t="shared" ref="O132:O140" ca="1" si="70">IF(L132&gt;0,N132*100/L132,0)</f>
        <v>34.524749105426316</v>
      </c>
      <c r="P132" s="155">
        <f t="shared" ref="P132:P140" ca="1" si="71">IF(M132&gt;0,N132*100/M132,0)</f>
        <v>56.944621453497192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543555</v>
      </c>
      <c r="M134" s="93">
        <f t="shared" ca="1" si="72"/>
        <v>329550</v>
      </c>
      <c r="N134" s="93">
        <f t="shared" ca="1" si="72"/>
        <v>187661</v>
      </c>
      <c r="O134" s="93">
        <f t="shared" ca="1" si="70"/>
        <v>34.524749105426316</v>
      </c>
      <c r="P134" s="93">
        <f t="shared" ca="1" si="71"/>
        <v>56.944621453497192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226550</v>
      </c>
      <c r="N135" s="498">
        <f t="shared" ca="1" si="73"/>
        <v>84661</v>
      </c>
      <c r="O135" s="498">
        <f t="shared" ca="1" si="70"/>
        <v>19.216896868722408</v>
      </c>
      <c r="P135" s="498">
        <f t="shared" ca="1" si="71"/>
        <v>37.369675568307215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IFERROR(__xludf.DUMMYFUNCTION("IMPORTRANGE(""https://docs.google.com/spreadsheets/d/1MeEWN-I1oV_STSDYn1IFDPWt_1FKiwhDph83XaGc0o0/edit?usp=sharing"",""งบพรบ!BP86"")"),226550)</f>
        <v>226550</v>
      </c>
      <c r="N137" s="93">
        <f ca="1">IFERROR(__xludf.DUMMYFUNCTION("IMPORTRANGE(""https://docs.google.com/spreadsheets/d/1MeEWN-I1oV_STSDYn1IFDPWt_1FKiwhDph83XaGc0o0/edit?usp=sharing"",""งบพรบ!BR86"")"),84661)</f>
        <v>84661</v>
      </c>
      <c r="O137" s="93">
        <f t="shared" ca="1" si="70"/>
        <v>19.216896868722408</v>
      </c>
      <c r="P137" s="93">
        <f t="shared" ca="1" si="71"/>
        <v>37.369675568307215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24065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IFERROR(__xludf.DUMMYFUNCTION("IMPORTRANGE(""https://docs.google.com/spreadsheets/d/1MeEWN-I1oV_STSDYn1IFDPWt_1FKiwhDph83XaGc0o0/edit?usp=sharing"",""งบพรบ!CJ86"")"),24065)</f>
        <v>24065</v>
      </c>
      <c r="N170" s="93">
        <f ca="1">IFERROR(__xludf.DUMMYFUNCTION("IMPORTRANGE(""https://docs.google.com/spreadsheets/d/1MeEWN-I1oV_STSDYn1IFDPWt_1FKiwhDph83XaGc0o0/edit?usp=sharing"",""งบพรบ!CL86"")"),24065)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111000</v>
      </c>
      <c r="N181" s="155">
        <f t="shared" ca="1" si="92"/>
        <v>31962</v>
      </c>
      <c r="O181" s="155">
        <f t="shared" ref="O181:O189" ca="1" si="93">IF(L181&gt;0,N181*100/L181,0)</f>
        <v>18.11904761904762</v>
      </c>
      <c r="P181" s="155">
        <f t="shared" ref="P181:P189" ca="1" si="94">IF(M181&gt;0,N181*100/M181,0)</f>
        <v>28.794594594594596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176400</v>
      </c>
      <c r="M183" s="93">
        <f t="shared" ca="1" si="95"/>
        <v>111000</v>
      </c>
      <c r="N183" s="93">
        <f t="shared" ca="1" si="95"/>
        <v>31962</v>
      </c>
      <c r="O183" s="93">
        <f t="shared" ca="1" si="93"/>
        <v>18.11904761904762</v>
      </c>
      <c r="P183" s="93">
        <f t="shared" ca="1" si="94"/>
        <v>28.794594594594596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111000</v>
      </c>
      <c r="N184" s="498">
        <f t="shared" ca="1" si="96"/>
        <v>31962</v>
      </c>
      <c r="O184" s="498">
        <f t="shared" ca="1" si="93"/>
        <v>18.11904761904762</v>
      </c>
      <c r="P184" s="498">
        <f t="shared" ca="1" si="94"/>
        <v>28.794594594594596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IFERROR(__xludf.DUMMYFUNCTION("IMPORTRANGE(""https://docs.google.com/spreadsheets/d/1MeEWN-I1oV_STSDYn1IFDPWt_1FKiwhDph83XaGc0o0/edit?usp=sharing"",""งบพรบ!CT86"")"),111000)</f>
        <v>111000</v>
      </c>
      <c r="N186" s="93">
        <f ca="1">IFERROR(__xludf.DUMMYFUNCTION("IMPORTRANGE(""https://docs.google.com/spreadsheets/d/1MeEWN-I1oV_STSDYn1IFDPWt_1FKiwhDph83XaGc0o0/edit?usp=sharing"",""งบพรบ!CV86"")"),31962)</f>
        <v>31962</v>
      </c>
      <c r="O186" s="93">
        <f t="shared" ca="1" si="93"/>
        <v>18.11904761904762</v>
      </c>
      <c r="P186" s="93">
        <f t="shared" ca="1" si="94"/>
        <v>28.794594594594596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0</v>
      </c>
      <c r="K190" s="273">
        <f ca="1">IF(I190&gt;0,J190*100/I190,0)</f>
        <v>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1600</v>
      </c>
      <c r="O198" s="155">
        <f ca="1">IF(L198&gt;0,N198*100/L198,0)</f>
        <v>2.4615384615384617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18">
        <v>1600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5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IFERROR(__xludf.DUMMYFUNCTION("IMPORTRANGE(""https://docs.google.com/spreadsheets/d/1QqKyyYR6Q21VydFLVH3TRQUabQu_ym0Zz7PgGX0-kHA/edit?usp=sharing"",""แผน!EB86"")"),0)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8780</v>
      </c>
      <c r="O298" s="155">
        <f t="shared" ref="O298:O306" ca="1" si="136">IF(L298&gt;0,N298*100/L298,0)</f>
        <v>10.655339805825243</v>
      </c>
      <c r="P298" s="155">
        <f t="shared" ref="P298:P306" ca="1" si="137">IF(M298&gt;0,N298*100/M298,0)</f>
        <v>17.874592833876221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8780</v>
      </c>
      <c r="O300" s="93">
        <f t="shared" ca="1" si="136"/>
        <v>10.655339805825243</v>
      </c>
      <c r="P300" s="93">
        <f t="shared" ca="1" si="137"/>
        <v>17.874592833876221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8780</v>
      </c>
      <c r="O301" s="498">
        <f t="shared" ca="1" si="136"/>
        <v>10.655339805825243</v>
      </c>
      <c r="P301" s="498">
        <f t="shared" ca="1" si="137"/>
        <v>17.874592833876221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IFERROR(__xludf.DUMMYFUNCTION("IMPORTRANGE(""https://docs.google.com/spreadsheets/d/1MeEWN-I1oV_STSDYn1IFDPWt_1FKiwhDph83XaGc0o0/edit?usp=sharing"",""งบพรบ!DX86"")"),49120)</f>
        <v>49120</v>
      </c>
      <c r="N303" s="93">
        <f ca="1">IFERROR(__xludf.DUMMYFUNCTION("IMPORTRANGE(""https://docs.google.com/spreadsheets/d/1MeEWN-I1oV_STSDYn1IFDPWt_1FKiwhDph83XaGc0o0/edit?usp=sharing"",""งบพรบ!DZ86"")"),8780)</f>
        <v>8780</v>
      </c>
      <c r="O303" s="93">
        <f t="shared" ca="1" si="136"/>
        <v>10.655339805825243</v>
      </c>
      <c r="P303" s="93">
        <f t="shared" ca="1" si="137"/>
        <v>17.874592833876221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141500</v>
      </c>
      <c r="N315" s="155">
        <f t="shared" ca="1" si="143"/>
        <v>42840</v>
      </c>
      <c r="O315" s="155">
        <f t="shared" ref="O315:O323" ca="1" si="144">IF(L315&gt;0,N315*100/L315,0)</f>
        <v>14.472972972972974</v>
      </c>
      <c r="P315" s="155">
        <f t="shared" ref="P315:P323" ca="1" si="145">IF(M315&gt;0,N315*100/M315,0)</f>
        <v>30.275618374558302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296000</v>
      </c>
      <c r="M317" s="93">
        <f t="shared" ca="1" si="146"/>
        <v>141500</v>
      </c>
      <c r="N317" s="93">
        <f t="shared" ca="1" si="146"/>
        <v>42840</v>
      </c>
      <c r="O317" s="93">
        <f t="shared" ca="1" si="144"/>
        <v>14.472972972972974</v>
      </c>
      <c r="P317" s="93">
        <f t="shared" ca="1" si="145"/>
        <v>30.275618374558302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141500</v>
      </c>
      <c r="N318" s="498">
        <f t="shared" ca="1" si="147"/>
        <v>42840</v>
      </c>
      <c r="O318" s="498">
        <f t="shared" ca="1" si="144"/>
        <v>14.472972972972974</v>
      </c>
      <c r="P318" s="498">
        <f t="shared" ca="1" si="145"/>
        <v>30.275618374558302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IFERROR(__xludf.DUMMYFUNCTION("IMPORTRANGE(""https://docs.google.com/spreadsheets/d/1MeEWN-I1oV_STSDYn1IFDPWt_1FKiwhDph83XaGc0o0/edit?usp=sharing"",""งบพรบ!EH86"")"),141500)</f>
        <v>141500</v>
      </c>
      <c r="N320" s="93">
        <f ca="1">IFERROR(__xludf.DUMMYFUNCTION("IMPORTRANGE(""https://docs.google.com/spreadsheets/d/1MeEWN-I1oV_STSDYn1IFDPWt_1FKiwhDph83XaGc0o0/edit?usp=sharing"",""งบพรบ!EJ86"")"),42840)</f>
        <v>42840</v>
      </c>
      <c r="O320" s="93">
        <f t="shared" ca="1" si="144"/>
        <v>14.472972972972974</v>
      </c>
      <c r="P320" s="93">
        <f t="shared" ca="1" si="145"/>
        <v>30.275618374558302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1016</v>
      </c>
      <c r="K327" s="446">
        <f ca="1">IF(I327&gt;0,J327*100/I327,0)</f>
        <v>78.15384615384616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41122</v>
      </c>
      <c r="O328" s="155">
        <f t="shared" ref="O328:O336" ca="1" si="150">IF(L328&gt;0,N328*100/L328,0)</f>
        <v>24.477380952380951</v>
      </c>
      <c r="P328" s="155">
        <f t="shared" ref="P328:P336" ca="1" si="151">IF(M328&gt;0,N328*100/M328,0)</f>
        <v>48.954761904761902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41122</v>
      </c>
      <c r="O330" s="93">
        <f t="shared" ca="1" si="150"/>
        <v>24.477380952380951</v>
      </c>
      <c r="P330" s="93">
        <f t="shared" ca="1" si="151"/>
        <v>48.954761904761902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84000</v>
      </c>
      <c r="N331" s="498">
        <f t="shared" ca="1" si="153"/>
        <v>41122</v>
      </c>
      <c r="O331" s="498">
        <f t="shared" ca="1" si="150"/>
        <v>24.477380952380951</v>
      </c>
      <c r="P331" s="498">
        <f t="shared" ca="1" si="151"/>
        <v>48.954761904761902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IFERROR(__xludf.DUMMYFUNCTION("IMPORTRANGE(""https://docs.google.com/spreadsheets/d/1MeEWN-I1oV_STSDYn1IFDPWt_1FKiwhDph83XaGc0o0/edit?usp=sharing"",""งบพรบ!ER86"")"),84000)</f>
        <v>84000</v>
      </c>
      <c r="N333" s="93">
        <f ca="1">IFERROR(__xludf.DUMMYFUNCTION("IMPORTRANGE(""https://docs.google.com/spreadsheets/d/1MeEWN-I1oV_STSDYn1IFDPWt_1FKiwhDph83XaGc0o0/edit?usp=sharing"",""งบพรบ!ET86"")"),41122)</f>
        <v>41122</v>
      </c>
      <c r="O333" s="93">
        <f t="shared" ca="1" si="150"/>
        <v>24.477380952380951</v>
      </c>
      <c r="P333" s="93">
        <f t="shared" ca="1" si="151"/>
        <v>48.954761904761902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IFERROR(__xludf.DUMMYFUNCTION("IMPORTRANGE(""https://docs.google.com/spreadsheets/d/1kVcqe37tkHyjCSG3S0O1AXqVkqjo8mSIZil3BcpIysc/edit?usp=sharing"",""ศูนย์!D86"")"),924)</f>
        <v>924</v>
      </c>
      <c r="K338" s="498">
        <f ca="1">IF(I338&gt;0,J338*100/I338,0)</f>
        <v>71.07692307692308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IFERROR(__xludf.DUMMYFUNCTION("IMPORTRANGE(""https://docs.google.com/spreadsheets/d/1kVcqe37tkHyjCSG3S0O1AXqVkqjo8mSIZil3BcpIysc/edit?usp=sharing"",""ศูนย์!F86"")"),90)</f>
        <v>90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388210</v>
      </c>
      <c r="N345" s="155">
        <f t="shared" ca="1" si="155"/>
        <v>233403.57</v>
      </c>
      <c r="O345" s="155">
        <f t="shared" ref="O345:O353" ca="1" si="156">IF(L345&gt;0,N345*100/L345,0)</f>
        <v>31.600380444348168</v>
      </c>
      <c r="P345" s="155">
        <f t="shared" ref="P345:P353" ca="1" si="157">IF(M345&gt;0,N345*100/M345,0)</f>
        <v>60.12301846938513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738610</v>
      </c>
      <c r="M347" s="93">
        <f t="shared" ca="1" si="158"/>
        <v>388210</v>
      </c>
      <c r="N347" s="93">
        <f t="shared" ca="1" si="158"/>
        <v>233403.57</v>
      </c>
      <c r="O347" s="93">
        <f t="shared" ca="1" si="156"/>
        <v>31.600380444348168</v>
      </c>
      <c r="P347" s="93">
        <f t="shared" ca="1" si="157"/>
        <v>60.12301846938513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350410</v>
      </c>
      <c r="N348" s="498">
        <f t="shared" ca="1" si="159"/>
        <v>195603.57</v>
      </c>
      <c r="O348" s="498">
        <f t="shared" ca="1" si="156"/>
        <v>27.911070047516446</v>
      </c>
      <c r="P348" s="498">
        <f t="shared" ca="1" si="157"/>
        <v>55.821343568962071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IFERROR(__xludf.DUMMYFUNCTION("IMPORTRANGE(""https://docs.google.com/spreadsheets/d/1MeEWN-I1oV_STSDYn1IFDPWt_1FKiwhDph83XaGc0o0/edit?usp=sharing"",""งบพรบ!FB86"")"),350410)</f>
        <v>350410</v>
      </c>
      <c r="N350" s="93">
        <f ca="1">IFERROR(__xludf.DUMMYFUNCTION("IMPORTRANGE(""https://docs.google.com/spreadsheets/d/1MeEWN-I1oV_STSDYn1IFDPWt_1FKiwhDph83XaGc0o0/edit?usp=sharing"",""งบพรบ!FD86"")"),195603.57)</f>
        <v>195603.57</v>
      </c>
      <c r="O350" s="93">
        <f t="shared" ca="1" si="156"/>
        <v>27.911070047516446</v>
      </c>
      <c r="P350" s="93">
        <f t="shared" ca="1" si="157"/>
        <v>55.821343568962071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IFERROR(__xludf.DUMMYFUNCTION("IMPORTRANGE(""https://docs.google.com/spreadsheets/d/1XWAQStnk-4SwqDmLtmXYiTMKHgktTP8We1SCoS47DrQ/edit?usp=sharing"",""จัดที่ดิน!W86"")"),42)</f>
        <v>42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IFERROR(__xludf.DUMMYFUNCTION("IMPORTRANGE(""https://docs.google.com/spreadsheets/d/1XWAQStnk-4SwqDmLtmXYiTMKHgktTP8We1SCoS47DrQ/edit?usp=sharing"",""จัดที่ดิน!X86"")"),490.5)</f>
        <v>490.5</v>
      </c>
      <c r="K359" s="498">
        <f t="shared" ca="1" si="161"/>
        <v>35.035714285714285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IFERROR(__xludf.DUMMYFUNCTION("IMPORTRANGE(""https://docs.google.com/spreadsheets/d/1XWAQStnk-4SwqDmLtmXYiTMKHgktTP8We1SCoS47DrQ/edit?usp=sharing"",""จัดที่ดิน!Y86"")"),27)</f>
        <v>27</v>
      </c>
      <c r="K360" s="498">
        <f t="shared" ca="1" si="161"/>
        <v>19.285714285714285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IFERROR(__xludf.DUMMYFUNCTION("IMPORTRANGE(""https://docs.google.com/spreadsheets/d/1XWAQStnk-4SwqDmLtmXYiTMKHgktTP8We1SCoS47DrQ/edit?usp=sharing"",""จัดที่ดิน!Z86"")"),348.229999999999)</f>
        <v>348.229999999999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164</v>
      </c>
      <c r="K364" s="480">
        <f t="shared" ca="1" si="161"/>
        <v>56.551724137931032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IFERROR(__xludf.DUMMYFUNCTION("IMPORTRANGE(""https://docs.google.com/spreadsheets/d/1XWAQStnk-4SwqDmLtmXYiTMKHgktTP8We1SCoS47DrQ/edit?usp=sharing"",""จัดที่ดิน!E86"")"),14)</f>
        <v>14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IFERROR(__xludf.DUMMYFUNCTION("IMPORTRANGE(""https://docs.google.com/spreadsheets/d/1XWAQStnk-4SwqDmLtmXYiTMKHgktTP8We1SCoS47DrQ/edit?usp=sharing"",""จัดที่ดิน!F86"")"),260.49)</f>
        <v>260.49</v>
      </c>
      <c r="K369" s="498">
        <f t="shared" ca="1" si="163"/>
        <v>65.122500000000002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IFERROR(__xludf.DUMMYFUNCTION("IMPORTRANGE(""https://docs.google.com/spreadsheets/d/1XWAQStnk-4SwqDmLtmXYiTMKHgktTP8We1SCoS47DrQ/edit?usp=sharing"",""จัดที่ดิน!G86"")"),17)</f>
        <v>17</v>
      </c>
      <c r="K370" s="498">
        <f t="shared" ca="1" si="163"/>
        <v>42.5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IFERROR(__xludf.DUMMYFUNCTION("IMPORTRANGE(""https://docs.google.com/spreadsheets/d/1XWAQStnk-4SwqDmLtmXYiTMKHgktTP8We1SCoS47DrQ/edit?usp=sharing"",""จัดที่ดิน!H86"")"),275.28)</f>
        <v>275.27999999999997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164</v>
      </c>
      <c r="K374" s="492">
        <f t="shared" ca="1" si="163"/>
        <v>65.599999999999994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IFERROR(__xludf.DUMMYFUNCTION("IMPORTRANGE(""https://docs.google.com/spreadsheets/d/1XWAQStnk-4SwqDmLtmXYiTMKHgktTP8We1SCoS47DrQ/edit?usp=sharing"",""จัดที่ดิน!AH86"")"),28)</f>
        <v>28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IFERROR(__xludf.DUMMYFUNCTION("IMPORTRANGE(""https://docs.google.com/spreadsheets/d/1XWAQStnk-4SwqDmLtmXYiTMKHgktTP8We1SCoS47DrQ/edit?usp=sharing"",""จัดที่ดิน!AI86"")"),230.01)</f>
        <v>230.01</v>
      </c>
      <c r="K378" s="498">
        <f t="shared" ca="1" si="164"/>
        <v>23.001000000000001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IFERROR(__xludf.DUMMYFUNCTION("IMPORTRANGE(""https://docs.google.com/spreadsheets/d/1XWAQStnk-4SwqDmLtmXYiTMKHgktTP8We1SCoS47DrQ/edit?usp=sharing"",""จัดที่ดิน!AJ86"")"),174)</f>
        <v>174</v>
      </c>
      <c r="K379" s="498">
        <f t="shared" ca="1" si="164"/>
        <v>69.599999999999994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IFERROR(__xludf.DUMMYFUNCTION("IMPORTRANGE(""https://docs.google.com/spreadsheets/d/1XWAQStnk-4SwqDmLtmXYiTMKHgktTP8We1SCoS47DrQ/edit?usp=sharing"",""จัดที่ดิน!AK86"")"),2127.49)</f>
        <v>2127.4899999999998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IFERROR(__xludf.DUMMYFUNCTION("IMPORTRANGE(""https://docs.google.com/spreadsheets/d/1XWAQStnk-4SwqDmLtmXYiTMKHgktTP8We1SCoS47DrQ/edit?usp=sharing"",""จัดที่ดิน!AL86"")"),164)</f>
        <v>164</v>
      </c>
      <c r="K381" s="498">
        <f t="shared" ca="1" si="164"/>
        <v>65.599999999999994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IFERROR(__xludf.DUMMYFUNCTION("IMPORTRANGE(""https://docs.google.com/spreadsheets/d/1XWAQStnk-4SwqDmLtmXYiTMKHgktTP8We1SCoS47DrQ/edit?usp=sharing"",""จัดที่ดิน!AM86"")"),2054.54)</f>
        <v>2054.54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IFERROR(__xludf.DUMMYFUNCTION("IMPORTRANGE(""https://docs.google.com/spreadsheets/d/1QqKyyYR6Q21VydFLVH3TRQUabQu_ym0Zz7PgGX0-kHA/edit?usp=sharing"",""แผน!EW86"")"),20)</f>
        <v>20</v>
      </c>
      <c r="J385" s="501">
        <f ca="1">IFERROR(__xludf.DUMMYFUNCTION("IMPORTRANGE(""https://docs.google.com/spreadsheets/d/1XWAQStnk-4SwqDmLtmXYiTMKHgktTP8We1SCoS47DrQ/edit?usp=sharing"",""จัดที่ดิน!AP86"")"),0)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1778493</v>
      </c>
      <c r="M414" s="549">
        <f t="shared" si="181"/>
        <v>0</v>
      </c>
      <c r="N414" s="549">
        <f t="shared" si="181"/>
        <v>247648</v>
      </c>
      <c r="O414" s="549">
        <f ca="1">IF(L414&gt;0,N414*100/L414,0)</f>
        <v>13.924597960183144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7220</v>
      </c>
      <c r="O419" s="155">
        <f t="shared" ref="O419:O424" ca="1" si="185">IF(L419&gt;0,N419*100/L419,0)</f>
        <v>9.1787439613526569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7220</v>
      </c>
      <c r="O421" s="93">
        <f t="shared" ca="1" si="185"/>
        <v>9.1787439613526569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7220</v>
      </c>
      <c r="O422" s="498">
        <f t="shared" ca="1" si="185"/>
        <v>9.1787439613526569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v>0</v>
      </c>
      <c r="N424" s="93">
        <f>N425+N426+N427+N428</f>
        <v>7220</v>
      </c>
      <c r="O424" s="93">
        <f t="shared" ca="1" si="185"/>
        <v>9.1787439613526569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7220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IFERROR(__xludf.DUMMYFUNCTION("IMPORTRANGE(""https://docs.google.com/spreadsheets/d/1QqKyyYR6Q21VydFLVH3TRQUabQu_ym0Zz7PgGX0-kHA/edit?usp=sharing"",""แผน!FC86"")"),20)</f>
        <v>20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IFERROR(__xludf.DUMMYFUNCTION("IMPORTRANGE(""https://docs.google.com/spreadsheets/d/1QqKyyYR6Q21VydFLVH3TRQUabQu_ym0Zz7PgGX0-kHA/edit?usp=sharing"",""แผน!FD86"")"),0)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IFERROR(__xludf.DUMMYFUNCTION("IMPORTRANGE(""https://docs.google.com/spreadsheets/d/1QqKyyYR6Q21VydFLVH3TRQUabQu_ym0Zz7PgGX0-kHA/edit?usp=sharing"",""แผน!FF86"")"),20)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60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280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si="197"/>
        <v>0</v>
      </c>
      <c r="N444" s="195">
        <f t="shared" si="197"/>
        <v>34440</v>
      </c>
      <c r="O444" s="195">
        <f t="shared" ref="O444:O449" ca="1" si="198">IF(L444&gt;0,N444*100/L444,0)</f>
        <v>6.1987041036717061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555600</v>
      </c>
      <c r="M446" s="93">
        <f t="shared" si="200"/>
        <v>0</v>
      </c>
      <c r="N446" s="93">
        <f t="shared" si="200"/>
        <v>34440</v>
      </c>
      <c r="O446" s="93">
        <f t="shared" ca="1" si="198"/>
        <v>6.1987041036717061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si="201"/>
        <v>0</v>
      </c>
      <c r="N447" s="498">
        <f t="shared" si="201"/>
        <v>34440</v>
      </c>
      <c r="O447" s="498">
        <f t="shared" ca="1" si="198"/>
        <v>6.1987041036717061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v>0</v>
      </c>
      <c r="N449" s="93">
        <f>N450+N451+N452+N453</f>
        <v>34440</v>
      </c>
      <c r="O449" s="93">
        <f t="shared" ca="1" si="198"/>
        <v>6.1987041036717061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26000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8440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IFERROR(__xludf.DUMMYFUNCTION("IMPORTRANGE(""https://docs.google.com/spreadsheets/d/1QqKyyYR6Q21VydFLVH3TRQUabQu_ym0Zz7PgGX0-kHA/edit?usp=sharing"",""แผน!FX86"")"),21)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si="206"/>
        <v>0</v>
      </c>
      <c r="N467" s="195">
        <f t="shared" si="206"/>
        <v>47480</v>
      </c>
      <c r="O467" s="195">
        <f t="shared" ref="O467:O472" ca="1" si="207">IF(L467&gt;0,N467*100/L467,0)</f>
        <v>25.004871420822298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189883</v>
      </c>
      <c r="M469" s="93">
        <f t="shared" si="209"/>
        <v>0</v>
      </c>
      <c r="N469" s="93">
        <f t="shared" si="209"/>
        <v>47480</v>
      </c>
      <c r="O469" s="93">
        <f t="shared" ca="1" si="207"/>
        <v>25.004871420822298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si="210"/>
        <v>0</v>
      </c>
      <c r="N470" s="498">
        <f t="shared" si="210"/>
        <v>47480</v>
      </c>
      <c r="O470" s="498">
        <f t="shared" ca="1" si="207"/>
        <v>25.004871420822298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v>0</v>
      </c>
      <c r="N472" s="93">
        <f>N473+N474+N475+N476</f>
        <v>47480</v>
      </c>
      <c r="O472" s="93">
        <f t="shared" ca="1" si="207"/>
        <v>25.004871420822298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38950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8530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22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23</v>
      </c>
      <c r="K487" s="498">
        <f ca="1">IF(I487&gt;0,J487*100/I487,0)</f>
        <v>115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30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si="226"/>
        <v>0</v>
      </c>
      <c r="N523" s="195">
        <f t="shared" si="226"/>
        <v>32660</v>
      </c>
      <c r="O523" s="195">
        <f t="shared" ref="O523:O528" ca="1" si="227">IF(L523&gt;0,N523*100/L523,0)</f>
        <v>11.302602436323367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288960</v>
      </c>
      <c r="M525" s="93">
        <f t="shared" si="229"/>
        <v>0</v>
      </c>
      <c r="N525" s="93">
        <f t="shared" si="229"/>
        <v>32660</v>
      </c>
      <c r="O525" s="93">
        <f t="shared" ca="1" si="227"/>
        <v>11.302602436323367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si="230"/>
        <v>0</v>
      </c>
      <c r="N526" s="498">
        <f t="shared" si="230"/>
        <v>32660</v>
      </c>
      <c r="O526" s="498">
        <f t="shared" ca="1" si="227"/>
        <v>11.302602436323367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v>0</v>
      </c>
      <c r="N528" s="93">
        <f>N529+N530+N531+N532</f>
        <v>32660</v>
      </c>
      <c r="O528" s="93">
        <f t="shared" ca="1" si="227"/>
        <v>11.302602436323367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20180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12480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IFERROR(__xludf.DUMMYFUNCTION("IMPORTRANGE(""https://docs.google.com/spreadsheets/d/1QqKyyYR6Q21VydFLVH3TRQUabQu_ym0Zz7PgGX0-kHA/edit?usp=sharing"",""แผน!GU86"")"),30)</f>
        <v>30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32464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284535</v>
      </c>
      <c r="M544" s="155">
        <f t="shared" si="236"/>
        <v>0</v>
      </c>
      <c r="N544" s="155">
        <f t="shared" si="236"/>
        <v>60488</v>
      </c>
      <c r="O544" s="155">
        <f t="shared" ref="O544:O549" ca="1" si="237">IF(L544&gt;0,N544*100/L544,0)</f>
        <v>21.258544643014041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284535</v>
      </c>
      <c r="M546" s="93">
        <f t="shared" si="240"/>
        <v>0</v>
      </c>
      <c r="N546" s="93">
        <f t="shared" si="240"/>
        <v>60488</v>
      </c>
      <c r="O546" s="93">
        <f t="shared" ca="1" si="237"/>
        <v>21.258544643014041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284535</v>
      </c>
      <c r="M547" s="498">
        <f t="shared" si="241"/>
        <v>0</v>
      </c>
      <c r="N547" s="498">
        <f t="shared" si="241"/>
        <v>60488</v>
      </c>
      <c r="O547" s="498">
        <f t="shared" ca="1" si="237"/>
        <v>21.258544643014041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IFERROR(__xludf.DUMMYFUNCTION("IMPORTRANGE(""https://docs.google.com/spreadsheets/d/1QqKyyYR6Q21VydFLVH3TRQUabQu_ym0Zz7PgGX0-kHA/edit?usp=sharing"",""แผน!HB86"")"),284535)</f>
        <v>284535</v>
      </c>
      <c r="M549" s="93">
        <v>0</v>
      </c>
      <c r="N549" s="93">
        <f>N550+N551+N552+N553+N554</f>
        <v>60488</v>
      </c>
      <c r="O549" s="93">
        <f t="shared" ca="1" si="237"/>
        <v>21.258544643014041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26000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34488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32464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5625</v>
      </c>
      <c r="K560" s="412">
        <f t="shared" ca="1" si="246"/>
        <v>17.326885165105963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651</v>
      </c>
      <c r="K561" s="412">
        <f t="shared" ca="1" si="246"/>
        <v>15.975460122699387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5450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623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66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11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109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17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414</v>
      </c>
      <c r="J592" s="700">
        <f t="shared" si="253"/>
        <v>200</v>
      </c>
      <c r="K592" s="671">
        <f t="shared" ref="K592:K594" ca="1" si="254">IF(I592&gt;0,J592*100/I592,0)</f>
        <v>48.309178743961354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IFERROR(__xludf.DUMMYFUNCTION("IMPORTRANGE(""https://docs.google.com/spreadsheets/d/1QqKyyYR6Q21VydFLVH3TRQUabQu_ym0Zz7PgGX0-kHA/edit?usp=sharing"",""แผน!HJ86"")"),414)</f>
        <v>414</v>
      </c>
      <c r="J593" s="193">
        <f t="shared" ref="J593:J594" si="255">J595+J603+J609</f>
        <v>200</v>
      </c>
      <c r="K593" s="412">
        <f t="shared" ca="1" si="254"/>
        <v>48.309178743961354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15</v>
      </c>
      <c r="K594" s="412">
        <f t="shared" ca="1" si="254"/>
        <v>31.914893617021278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200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15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200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IFERROR(__xludf.DUMMYFUNCTION("IMPORTRANGE(""https://docs.google.com/spreadsheets/d/1QqKyyYR6Q21VydFLVH3TRQUabQu_ym0Zz7PgGX0-kHA/edit?usp=sharing"",""แผน!HL86"")"),0)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IFERROR(__xludf.DUMMYFUNCTION("IMPORTRANGE(""https://docs.google.com/spreadsheets/d/1QqKyyYR6Q21VydFLVH3TRQUabQu_ym0Zz7PgGX0-kHA/edit?usp=sharing"",""แผน!HK86"")"),0)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100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si="263"/>
        <v>0</v>
      </c>
      <c r="N629" s="195">
        <f t="shared" si="263"/>
        <v>59260</v>
      </c>
      <c r="O629" s="195">
        <f t="shared" ref="O629:O634" ca="1" si="264">IF(L629&gt;0,N629*100/L629,0)</f>
        <v>16.092110086760531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368255</v>
      </c>
      <c r="M631" s="93">
        <f t="shared" si="266"/>
        <v>0</v>
      </c>
      <c r="N631" s="93">
        <f t="shared" si="266"/>
        <v>59260</v>
      </c>
      <c r="O631" s="93">
        <f t="shared" ca="1" si="264"/>
        <v>16.092110086760531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si="267"/>
        <v>0</v>
      </c>
      <c r="N632" s="498">
        <f t="shared" si="267"/>
        <v>59260</v>
      </c>
      <c r="O632" s="498">
        <f t="shared" ca="1" si="264"/>
        <v>16.092110086760531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v>0</v>
      </c>
      <c r="N634" s="93">
        <f>N635+N636+N637+N638</f>
        <v>59260</v>
      </c>
      <c r="O634" s="93">
        <f t="shared" ca="1" si="264"/>
        <v>16.092110086760531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26000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33260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IFERROR(__xludf.DUMMYFUNCTION("IMPORTRANGE(""https://docs.google.com/spreadsheets/d/1XWAQStnk-4SwqDmLtmXYiTMKHgktTP8We1SCoS47DrQ/edit?usp=sharing"",""จัดที่ดิน!AU86"")"),60)</f>
        <v>60</v>
      </c>
      <c r="K647" s="163">
        <f t="shared" ca="1" si="271"/>
        <v>60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IFERROR(__xludf.DUMMYFUNCTION("IMPORTRANGE(""https://docs.google.com/spreadsheets/d/1XWAQStnk-4SwqDmLtmXYiTMKHgktTP8We1SCoS47DrQ/edit?usp=sharing"",""จัดที่ดิน!AV86"")"),15.51)</f>
        <v>15.51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50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si="273"/>
        <v>0</v>
      </c>
      <c r="N655" s="195">
        <f t="shared" si="273"/>
        <v>6100</v>
      </c>
      <c r="O655" s="195">
        <f t="shared" ref="O655:O660" ca="1" si="274">IF(L655&gt;0,N655*100/L655,0)</f>
        <v>48.412698412698411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12600</v>
      </c>
      <c r="M657" s="93">
        <f t="shared" si="276"/>
        <v>0</v>
      </c>
      <c r="N657" s="93">
        <f t="shared" si="276"/>
        <v>6100</v>
      </c>
      <c r="O657" s="93">
        <f t="shared" ca="1" si="274"/>
        <v>48.412698412698411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si="277"/>
        <v>0</v>
      </c>
      <c r="N658" s="498">
        <f t="shared" si="277"/>
        <v>6100</v>
      </c>
      <c r="O658" s="498">
        <f t="shared" ca="1" si="274"/>
        <v>48.412698412698411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v>0</v>
      </c>
      <c r="N660" s="93">
        <f>N661+N662+N663+N664</f>
        <v>6100</v>
      </c>
      <c r="O660" s="93">
        <f t="shared" ca="1" si="274"/>
        <v>48.412698412698411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6100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IFERROR(__xludf.DUMMYFUNCTION("IMPORTRANGE(""https://docs.google.com/spreadsheets/d/1QqKyyYR6Q21VydFLVH3TRQUabQu_ym0Zz7PgGX0-kHA/edit?usp=sharing"",""แผน!IA86"")"),50)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IFERROR(__xludf.DUMMYFUNCTION("IMPORTRANGE(""https://docs.google.com/spreadsheets/d/1QqKyyYR6Q21VydFLVH3TRQUabQu_ym0Zz7PgGX0-kHA/edit?usp=sharing"",""แผน!IE86"")"),0)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IFERROR(__xludf.DUMMYFUNCTION("IMPORTRANGE(""https://docs.google.com/spreadsheets/d/1QqKyyYR6Q21VydFLVH3TRQUabQu_ym0Zz7PgGX0-kHA/edit?usp=sharing"",""แผน!IH86"")"),0)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IFERROR(__xludf.DUMMYFUNCTION("IMPORTRANGE(""https://docs.google.com/spreadsheets/d/1QqKyyYR6Q21VydFLVH3TRQUabQu_ym0Zz7PgGX0-kHA/edit?usp=sharing"",""แผน!IJ86"")"),0)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IFERROR(__xludf.DUMMYFUNCTION("IMPORTRANGE(""https://docs.google.com/spreadsheets/d/1QqKyyYR6Q21VydFLVH3TRQUabQu_ym0Zz7PgGX0-kHA/edit?usp=sharing"",""แผน!IK86"")"),0)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IFERROR(__xludf.DUMMYFUNCTION("IMPORTRANGE(""https://docs.google.com/spreadsheets/d/1QqKyyYR6Q21VydFLVH3TRQUabQu_ym0Zz7PgGX0-kHA/edit?usp=sharing"",""แผน!IP86"")"),0)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345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IFERROR(__xludf.DUMMYFUNCTION("IMPORTRANGE(""https://docs.google.com/spreadsheets/d/19vJNZY_5yjcGF2XGBMNZRCAIB0Kwfpjp8YEOfu-bneM/edit?usp=sharing"",""งานกองทุน!D86"")"),3929713.05)</f>
        <v>3929713.05</v>
      </c>
      <c r="J821" s="270">
        <f ca="1">IFERROR(__xludf.DUMMYFUNCTION("IMPORTRANGE(""https://docs.google.com/spreadsheets/d/19vJNZY_5yjcGF2XGBMNZRCAIB0Kwfpjp8YEOfu-bneM/edit?usp=sharing"",""งานกองทุน!F86"")"),0)</f>
        <v>0</v>
      </c>
      <c r="K821" s="498">
        <f t="shared" ref="K821:K828" ca="1" si="335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IFERROR(__xludf.DUMMYFUNCTION("IMPORTRANGE(""https://docs.google.com/spreadsheets/d/19vJNZY_5yjcGF2XGBMNZRCAIB0Kwfpjp8YEOfu-bneM/edit?usp=sharing"",""งานกองทุน!C86"")"),277)</f>
        <v>277</v>
      </c>
      <c r="J822" s="270">
        <f ca="1">IFERROR(__xludf.DUMMYFUNCTION("IMPORTRANGE(""https://docs.google.com/spreadsheets/d/19vJNZY_5yjcGF2XGBMNZRCAIB0Kwfpjp8YEOfu-bneM/edit?usp=sharing"",""งานกองทุน!E86"")"),0)</f>
        <v>0</v>
      </c>
      <c r="K822" s="498">
        <f t="shared" ca="1" si="335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IFERROR(__xludf.DUMMYFUNCTION("IMPORTRANGE(""https://docs.google.com/spreadsheets/d/19vJNZY_5yjcGF2XGBMNZRCAIB0Kwfpjp8YEOfu-bneM/edit?usp=sharing"",""งานกองทุน!I86"")"),1704316.65)</f>
        <v>1704316.65</v>
      </c>
      <c r="J823" s="270">
        <f ca="1">IFERROR(__xludf.DUMMYFUNCTION("IMPORTRANGE(""https://docs.google.com/spreadsheets/d/19vJNZY_5yjcGF2XGBMNZRCAIB0Kwfpjp8YEOfu-bneM/edit?usp=sharing"",""งานกองทุน!K86"")"),1783.12)</f>
        <v>1783.12</v>
      </c>
      <c r="K823" s="498">
        <f t="shared" ca="1" si="335"/>
        <v>0.10462375052194674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IFERROR(__xludf.DUMMYFUNCTION("IMPORTRANGE(""https://docs.google.com/spreadsheets/d/19vJNZY_5yjcGF2XGBMNZRCAIB0Kwfpjp8YEOfu-bneM/edit?usp=sharing"",""งานกองทุน!J86"")"),3)</f>
        <v>3</v>
      </c>
      <c r="K824" s="498">
        <f t="shared" ca="1" si="335"/>
        <v>4.4117647058823533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IFERROR(__xludf.DUMMYFUNCTION("IMPORTRANGE(""https://docs.google.com/spreadsheets/d/19vJNZY_5yjcGF2XGBMNZRCAIB0Kwfpjp8YEOfu-bneM/edit?usp=sharing"",""งานกองทุน!R86"")"),67)</f>
        <v>67</v>
      </c>
      <c r="J828" s="501">
        <f ca="1">IFERROR(__xludf.DUMMYFUNCTION("IMPORTRANGE(""https://docs.google.com/spreadsheets/d/19vJNZY_5yjcGF2XGBMNZRCAIB0Kwfpjp8YEOfu-bneM/edit?usp=sharing"",""งานกองทุน!T86"")"),0)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279F9-2F8F-45FB-B90A-5F828BB20AC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10" width="14.42578125" style="821" bestFit="1" customWidth="1"/>
    <col min="11" max="11" width="12.5703125" style="821" customWidth="1"/>
    <col min="12" max="12" width="21.28515625" style="821" bestFit="1" customWidth="1"/>
    <col min="13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352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2293706</v>
      </c>
      <c r="M8" s="22">
        <f t="shared" ca="1" si="0"/>
        <v>983710</v>
      </c>
      <c r="N8" s="22">
        <f t="shared" ca="1" si="0"/>
        <v>622693.23</v>
      </c>
      <c r="O8" s="22">
        <f t="shared" ref="O8:O16" ca="1" si="1">IF(L8&gt;0,N8*100/L8,0)</f>
        <v>27.147909540281098</v>
      </c>
      <c r="P8" s="22">
        <f t="shared" ref="P8:P16" ca="1" si="2">IF(M8&gt;0,N8*100/M8,0)</f>
        <v>63.300487948684065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2293706</v>
      </c>
      <c r="M10" s="30">
        <f t="shared" ca="1" si="3"/>
        <v>983710</v>
      </c>
      <c r="N10" s="30">
        <f t="shared" ca="1" si="3"/>
        <v>622693.23</v>
      </c>
      <c r="O10" s="30">
        <f t="shared" ca="1" si="1"/>
        <v>27.147909540281098</v>
      </c>
      <c r="P10" s="30">
        <f t="shared" ca="1" si="2"/>
        <v>63.300487948684065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2217706</v>
      </c>
      <c r="M11" s="498">
        <f t="shared" ca="1" si="4"/>
        <v>907710</v>
      </c>
      <c r="N11" s="498">
        <f t="shared" ca="1" si="4"/>
        <v>546693.23</v>
      </c>
      <c r="O11" s="498">
        <f t="shared" ca="1" si="1"/>
        <v>24.651294175152163</v>
      </c>
      <c r="P11" s="498">
        <f t="shared" ca="1" si="2"/>
        <v>60.227741238941952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2217706</v>
      </c>
      <c r="M13" s="93">
        <f t="shared" ca="1" si="5"/>
        <v>907710</v>
      </c>
      <c r="N13" s="93">
        <f t="shared" ca="1" si="5"/>
        <v>546693.23</v>
      </c>
      <c r="O13" s="93">
        <f t="shared" ca="1" si="1"/>
        <v>24.651294175152163</v>
      </c>
      <c r="P13" s="93">
        <f t="shared" ca="1" si="2"/>
        <v>60.227741238941952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983710</v>
      </c>
      <c r="N18" s="22">
        <f t="shared" ca="1" si="8"/>
        <v>500828.23000000004</v>
      </c>
      <c r="O18" s="22">
        <f t="shared" ref="O18:O26" ca="1" si="9">IF(L18&gt;0,N18*100/L18,0)</f>
        <v>26.793864187161287</v>
      </c>
      <c r="P18" s="22">
        <f t="shared" ref="P18:P26" ca="1" si="10">IF(M18&gt;0,N18*100/M18,0)</f>
        <v>50.912182452145458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983710</v>
      </c>
      <c r="N20" s="30">
        <f t="shared" ca="1" si="11"/>
        <v>500828.23000000004</v>
      </c>
      <c r="O20" s="30">
        <f t="shared" ca="1" si="9"/>
        <v>26.793864187161287</v>
      </c>
      <c r="P20" s="30">
        <f t="shared" ca="1" si="10"/>
        <v>50.912182452145458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907710</v>
      </c>
      <c r="N21" s="498">
        <f t="shared" ca="1" si="12"/>
        <v>424828.23000000004</v>
      </c>
      <c r="O21" s="498">
        <f t="shared" ca="1" si="9"/>
        <v>23.691200040151912</v>
      </c>
      <c r="P21" s="498">
        <f t="shared" ca="1" si="10"/>
        <v>46.802197838516712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1793190</v>
      </c>
      <c r="M23" s="93">
        <f t="shared" ca="1" si="13"/>
        <v>907710</v>
      </c>
      <c r="N23" s="93">
        <f t="shared" ca="1" si="13"/>
        <v>424828.23000000004</v>
      </c>
      <c r="O23" s="93">
        <f t="shared" ca="1" si="9"/>
        <v>23.691200040151912</v>
      </c>
      <c r="P23" s="93">
        <f t="shared" ca="1" si="10"/>
        <v>46.802197838516712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424516</v>
      </c>
      <c r="M28" s="22">
        <f t="shared" si="16"/>
        <v>0</v>
      </c>
      <c r="N28" s="22">
        <f t="shared" si="16"/>
        <v>121865</v>
      </c>
      <c r="O28" s="22">
        <f t="shared" ref="O28:O37" ca="1" si="17">IF(L28&gt;0,N28*100/L28,0)</f>
        <v>28.706809637328156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424516</v>
      </c>
      <c r="M30" s="30">
        <f t="shared" si="19"/>
        <v>0</v>
      </c>
      <c r="N30" s="30">
        <f t="shared" si="19"/>
        <v>121865</v>
      </c>
      <c r="O30" s="30">
        <f t="shared" ca="1" si="17"/>
        <v>28.706809637328156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424516</v>
      </c>
      <c r="M31" s="498">
        <f t="shared" si="20"/>
        <v>0</v>
      </c>
      <c r="N31" s="498">
        <f t="shared" si="20"/>
        <v>121865</v>
      </c>
      <c r="O31" s="498">
        <f t="shared" ca="1" si="17"/>
        <v>28.706809637328156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424516</v>
      </c>
      <c r="M33" s="93">
        <f t="shared" si="21"/>
        <v>0</v>
      </c>
      <c r="N33" s="93">
        <f t="shared" si="21"/>
        <v>121865</v>
      </c>
      <c r="O33" s="93">
        <f t="shared" ca="1" si="17"/>
        <v>28.706809637328156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1869190</v>
      </c>
      <c r="M37" s="852">
        <f t="shared" ca="1" si="24"/>
        <v>983710</v>
      </c>
      <c r="N37" s="852">
        <f t="shared" ca="1" si="24"/>
        <v>500828.23000000004</v>
      </c>
      <c r="O37" s="852">
        <f t="shared" ca="1" si="17"/>
        <v>26.793864187161287</v>
      </c>
      <c r="P37" s="852">
        <f t="shared" ca="1" si="18"/>
        <v>50.912182452145458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170250</v>
      </c>
      <c r="N41" s="85">
        <f t="shared" ca="1" si="25"/>
        <v>93162</v>
      </c>
      <c r="O41" s="85">
        <f t="shared" ref="O41:O49" ca="1" si="26">IF(L41&gt;0,N41*100/L41,0)</f>
        <v>27.838637382339758</v>
      </c>
      <c r="P41" s="85">
        <f t="shared" ref="P41:P49" ca="1" si="27">IF(M41&gt;0,N41*100/M41,0)</f>
        <v>54.720704845814979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170250</v>
      </c>
      <c r="N43" s="92">
        <f t="shared" ca="1" si="28"/>
        <v>93162</v>
      </c>
      <c r="O43" s="92">
        <f t="shared" ca="1" si="26"/>
        <v>27.838637382339758</v>
      </c>
      <c r="P43" s="92">
        <f t="shared" ca="1" si="27"/>
        <v>54.720704845814979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170250</v>
      </c>
      <c r="N44" s="498">
        <f t="shared" ca="1" si="29"/>
        <v>93162</v>
      </c>
      <c r="O44" s="498">
        <f t="shared" ca="1" si="26"/>
        <v>27.838637382339758</v>
      </c>
      <c r="P44" s="498">
        <f t="shared" ca="1" si="27"/>
        <v>54.720704845814979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IFERROR(__xludf.DUMMYFUNCTION("IMPORTRANGE(""https://docs.google.com/spreadsheets/d/1MeEWN-I1oV_STSDYn1IFDPWt_1FKiwhDph83XaGc0o0/edit?usp=sharing"",""งบพรบ!R87"")"),170250)</f>
        <v>170250</v>
      </c>
      <c r="N46" s="93">
        <f ca="1">IFERROR(__xludf.DUMMYFUNCTION("IMPORTRANGE(""https://docs.google.com/spreadsheets/d/1MeEWN-I1oV_STSDYn1IFDPWt_1FKiwhDph83XaGc0o0/edit?usp=sharing"",""งบพรบ!T87"")"),93162)</f>
        <v>93162</v>
      </c>
      <c r="O46" s="93">
        <f t="shared" ca="1" si="26"/>
        <v>27.838637382339758</v>
      </c>
      <c r="P46" s="93">
        <f t="shared" ca="1" si="27"/>
        <v>54.720704845814979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155250</v>
      </c>
      <c r="N53" s="116">
        <f t="shared" ca="1" si="31"/>
        <v>85023.71</v>
      </c>
      <c r="O53" s="116">
        <f t="shared" ref="O53:O61" ca="1" si="32">IF(L53&gt;0,N53*100/L53,0)</f>
        <v>27.382837359098229</v>
      </c>
      <c r="P53" s="116">
        <f t="shared" ref="P53:P61" ca="1" si="33">IF(M53&gt;0,N53*100/M53,0)</f>
        <v>54.765674718196458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155250</v>
      </c>
      <c r="N55" s="123">
        <f t="shared" ca="1" si="34"/>
        <v>85023.71</v>
      </c>
      <c r="O55" s="123">
        <f t="shared" ca="1" si="32"/>
        <v>27.382837359098229</v>
      </c>
      <c r="P55" s="123">
        <f t="shared" ca="1" si="33"/>
        <v>54.765674718196458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155250</v>
      </c>
      <c r="N56" s="498">
        <f t="shared" ca="1" si="35"/>
        <v>85023.71</v>
      </c>
      <c r="O56" s="498">
        <f t="shared" ca="1" si="32"/>
        <v>27.382837359098229</v>
      </c>
      <c r="P56" s="498">
        <f t="shared" ca="1" si="33"/>
        <v>54.765674718196458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IFERROR(__xludf.DUMMYFUNCTION("IMPORTRANGE(""https://docs.google.com/spreadsheets/d/1MeEWN-I1oV_STSDYn1IFDPWt_1FKiwhDph83XaGc0o0/edit?usp=sharing"",""งบพรบ!AB87"")"),155250)</f>
        <v>155250</v>
      </c>
      <c r="N58" s="93">
        <f ca="1">IFERROR(__xludf.DUMMYFUNCTION("IMPORTRANGE(""https://docs.google.com/spreadsheets/d/1MeEWN-I1oV_STSDYn1IFDPWt_1FKiwhDph83XaGc0o0/edit?usp=sharing"",""งบพรบ!AD87"")"),85023.71)</f>
        <v>85023.71</v>
      </c>
      <c r="O58" s="93">
        <f t="shared" ca="1" si="32"/>
        <v>27.382837359098229</v>
      </c>
      <c r="P58" s="93">
        <f t="shared" ca="1" si="33"/>
        <v>54.765674718196458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238400</v>
      </c>
      <c r="N88" s="155">
        <f t="shared" ca="1" si="49"/>
        <v>102891.83</v>
      </c>
      <c r="O88" s="155">
        <f t="shared" ref="O88:O96" ca="1" si="50">IF(L88&gt;0,N88*100/L88,0)</f>
        <v>22.256506597447544</v>
      </c>
      <c r="P88" s="155">
        <f t="shared" ref="P88:P96" ca="1" si="51">IF(M88&gt;0,N88*100/M88,0)</f>
        <v>43.159324664429533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462300</v>
      </c>
      <c r="M90" s="93">
        <f t="shared" ca="1" si="52"/>
        <v>238400</v>
      </c>
      <c r="N90" s="93">
        <f t="shared" ca="1" si="52"/>
        <v>102891.83</v>
      </c>
      <c r="O90" s="93">
        <f t="shared" ca="1" si="50"/>
        <v>22.256506597447544</v>
      </c>
      <c r="P90" s="93">
        <f t="shared" ca="1" si="51"/>
        <v>43.159324664429533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238400</v>
      </c>
      <c r="N91" s="498">
        <f t="shared" ca="1" si="53"/>
        <v>102891.83</v>
      </c>
      <c r="O91" s="498">
        <f t="shared" ca="1" si="50"/>
        <v>22.256506597447544</v>
      </c>
      <c r="P91" s="498">
        <f t="shared" ca="1" si="51"/>
        <v>43.159324664429533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IFERROR(__xludf.DUMMYFUNCTION("IMPORTRANGE(""https://docs.google.com/spreadsheets/d/1MeEWN-I1oV_STSDYn1IFDPWt_1FKiwhDph83XaGc0o0/edit?usp=sharing"",""งบพรบ!AV87"")"),238400)</f>
        <v>238400</v>
      </c>
      <c r="N93" s="93">
        <f ca="1">IFERROR(__xludf.DUMMYFUNCTION("IMPORTRANGE(""https://docs.google.com/spreadsheets/d/1MeEWN-I1oV_STSDYn1IFDPWt_1FKiwhDph83XaGc0o0/edit?usp=sharing"",""งบพรบ!AX87"")"),102891.83)</f>
        <v>102891.83</v>
      </c>
      <c r="O93" s="93">
        <f t="shared" ca="1" si="50"/>
        <v>22.256506597447544</v>
      </c>
      <c r="P93" s="93">
        <f t="shared" ca="1" si="51"/>
        <v>43.159324664429533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IFERROR(__xludf.DUMMYFUNCTION("IMPORTRANGE(""https://docs.google.com/spreadsheets/d/1MeEWN-I1oV_STSDYn1IFDPWt_1FKiwhDph83XaGc0o0/edit?usp=sharing"",""งบพรบ!BZ87"")"),0)</f>
        <v>0</v>
      </c>
      <c r="N154" s="93">
        <f ca="1">IFERROR(__xludf.DUMMYFUNCTION("IMPORTRANGE(""https://docs.google.com/spreadsheets/d/1MeEWN-I1oV_STSDYn1IFDPWt_1FKiwhDph83XaGc0o0/edit?usp=sharing"",""งบพรบ!CB87"")"),0)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23060</v>
      </c>
      <c r="N168" s="498">
        <f t="shared" ca="1" si="88"/>
        <v>23060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IFERROR(__xludf.DUMMYFUNCTION("IMPORTRANGE(""https://docs.google.com/spreadsheets/d/1MeEWN-I1oV_STSDYn1IFDPWt_1FKiwhDph83XaGc0o0/edit?usp=sharing"",""งบพรบ!CJ87"")"),23060)</f>
        <v>23060</v>
      </c>
      <c r="N170" s="93">
        <f ca="1">IFERROR(__xludf.DUMMYFUNCTION("IMPORTRANGE(""https://docs.google.com/spreadsheets/d/1MeEWN-I1oV_STSDYn1IFDPWt_1FKiwhDph83XaGc0o0/edit?usp=sharing"",""งบพรบ!CL87"")"),23060)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21000</v>
      </c>
      <c r="N181" s="155">
        <f t="shared" ca="1" si="92"/>
        <v>1860</v>
      </c>
      <c r="O181" s="155">
        <f t="shared" ref="O181:O189" ca="1" si="93">IF(L181&gt;0,N181*100/L181,0)</f>
        <v>4.8691099476439792</v>
      </c>
      <c r="P181" s="155">
        <f t="shared" ref="P181:P189" ca="1" si="94">IF(M181&gt;0,N181*100/M181,0)</f>
        <v>8.8571428571428577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38200</v>
      </c>
      <c r="M183" s="93">
        <f t="shared" ca="1" si="95"/>
        <v>21000</v>
      </c>
      <c r="N183" s="93">
        <f t="shared" ca="1" si="95"/>
        <v>1860</v>
      </c>
      <c r="O183" s="93">
        <f t="shared" ca="1" si="93"/>
        <v>4.8691099476439792</v>
      </c>
      <c r="P183" s="93">
        <f t="shared" ca="1" si="94"/>
        <v>8.8571428571428577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21000</v>
      </c>
      <c r="N184" s="498">
        <f t="shared" ca="1" si="96"/>
        <v>1860</v>
      </c>
      <c r="O184" s="498">
        <f t="shared" ca="1" si="93"/>
        <v>4.8691099476439792</v>
      </c>
      <c r="P184" s="498">
        <f t="shared" ca="1" si="94"/>
        <v>8.8571428571428577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IFERROR(__xludf.DUMMYFUNCTION("IMPORTRANGE(""https://docs.google.com/spreadsheets/d/1MeEWN-I1oV_STSDYn1IFDPWt_1FKiwhDph83XaGc0o0/edit?usp=sharing"",""งบพรบ!CT87"")"),21000)</f>
        <v>21000</v>
      </c>
      <c r="N186" s="93">
        <f ca="1">IFERROR(__xludf.DUMMYFUNCTION("IMPORTRANGE(""https://docs.google.com/spreadsheets/d/1MeEWN-I1oV_STSDYn1IFDPWt_1FKiwhDph83XaGc0o0/edit?usp=sharing"",""งบพรบ!CV87"")"),1860)</f>
        <v>1860</v>
      </c>
      <c r="O186" s="93">
        <f t="shared" ca="1" si="93"/>
        <v>4.8691099476439792</v>
      </c>
      <c r="P186" s="93">
        <f t="shared" ca="1" si="94"/>
        <v>8.8571428571428577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25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IFERROR(__xludf.DUMMYFUNCTION("IMPORTRANGE(""https://docs.google.com/spreadsheets/d/1QqKyyYR6Q21VydFLVH3TRQUabQu_ym0Zz7PgGX0-kHA/edit?usp=sharing"",""แผน!EB87"")"),0)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105</v>
      </c>
      <c r="K327" s="446">
        <f ca="1">IF(I327&gt;0,J327*100/I327,0)</f>
        <v>52.5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41512</v>
      </c>
      <c r="O328" s="155">
        <f t="shared" ref="O328:O336" ca="1" si="150">IF(L328&gt;0,N328*100/L328,0)</f>
        <v>26.44076433121019</v>
      </c>
      <c r="P328" s="155">
        <f t="shared" ref="P328:P336" ca="1" si="151">IF(M328&gt;0,N328*100/M328,0)</f>
        <v>52.881528662420379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41512</v>
      </c>
      <c r="O330" s="93">
        <f t="shared" ca="1" si="150"/>
        <v>26.44076433121019</v>
      </c>
      <c r="P330" s="93">
        <f t="shared" ca="1" si="151"/>
        <v>52.881528662420379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41512</v>
      </c>
      <c r="O331" s="498">
        <f t="shared" ca="1" si="150"/>
        <v>26.44076433121019</v>
      </c>
      <c r="P331" s="498">
        <f t="shared" ca="1" si="151"/>
        <v>52.881528662420379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IFERROR(__xludf.DUMMYFUNCTION("IMPORTRANGE(""https://docs.google.com/spreadsheets/d/1MeEWN-I1oV_STSDYn1IFDPWt_1FKiwhDph83XaGc0o0/edit?usp=sharing"",""งบพรบ!ER87"")"),78500)</f>
        <v>78500</v>
      </c>
      <c r="N333" s="93">
        <f ca="1">IFERROR(__xludf.DUMMYFUNCTION("IMPORTRANGE(""https://docs.google.com/spreadsheets/d/1MeEWN-I1oV_STSDYn1IFDPWt_1FKiwhDph83XaGc0o0/edit?usp=sharing"",""งบพรบ!ET87"")"),41512)</f>
        <v>41512</v>
      </c>
      <c r="O333" s="93">
        <f t="shared" ca="1" si="150"/>
        <v>26.44076433121019</v>
      </c>
      <c r="P333" s="93">
        <f t="shared" ca="1" si="151"/>
        <v>52.881528662420379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890">
        <f ca="1">IFERROR(__xludf.DUMMYFUNCTION("IMPORTRANGE(""https://docs.google.com/spreadsheets/d/1QqKyyYR6Q21VydFLVH3TRQUabQu_ym0Zz7PgGX0-kHA/edit?usp=sharing"",""แผน!EG87"")"),200)</f>
        <v>200</v>
      </c>
      <c r="J338" s="891">
        <f ca="1">IFERROR(__xludf.DUMMYFUNCTION("IMPORTRANGE(""https://docs.google.com/spreadsheets/d/1kVcqe37tkHyjCSG3S0O1AXqVkqjo8mSIZil3BcpIysc/edit?usp=sharing"",""ศูนย์!D87"")"),100)</f>
        <v>100</v>
      </c>
      <c r="K338" s="892">
        <f ca="1">IF(I338&gt;0,J338*100/I338,0)</f>
        <v>50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893"/>
      <c r="J339" s="894"/>
      <c r="K339" s="895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896">
        <f ca="1">IFERROR(__xludf.DUMMYFUNCTION("IMPORTRANGE(""https://docs.google.com/spreadsheets/d/1QqKyyYR6Q21VydFLVH3TRQUabQu_ym0Zz7PgGX0-kHA/edit?usp=sharing"",""แผน!EH87"")"),2)</f>
        <v>2</v>
      </c>
      <c r="J340" s="897">
        <f ca="1">IFERROR(__xludf.DUMMYFUNCTION("IMPORTRANGE(""https://docs.google.com/spreadsheets/d/1kVcqe37tkHyjCSG3S0O1AXqVkqjo8mSIZil3BcpIysc/edit?usp=sharing"",""ศูนย์!E87"")"),1)</f>
        <v>1</v>
      </c>
      <c r="K340" s="8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893"/>
      <c r="J341" s="897">
        <f ca="1">IFERROR(__xludf.DUMMYFUNCTION("IMPORTRANGE(""https://docs.google.com/spreadsheets/d/1kVcqe37tkHyjCSG3S0O1AXqVkqjo8mSIZil3BcpIysc/edit?usp=sharing"",""ศูนย์!F87"")"),5)</f>
        <v>5</v>
      </c>
      <c r="K341" s="895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893"/>
      <c r="J342" s="897">
        <f ca="1">IFERROR(__xludf.DUMMYFUNCTION("IMPORTRANGE(""https://docs.google.com/spreadsheets/d/1kVcqe37tkHyjCSG3S0O1AXqVkqjo8mSIZil3BcpIysc/edit?usp=sharing"",""ศูนย์!G87"")"),0)</f>
        <v>0</v>
      </c>
      <c r="K342" s="895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893"/>
      <c r="J343" s="897">
        <f ca="1">IFERROR(__xludf.DUMMYFUNCTION("IMPORTRANGE(""https://docs.google.com/spreadsheets/d/1kVcqe37tkHyjCSG3S0O1AXqVkqjo8mSIZil3BcpIysc/edit?usp=sharing"",""ศูนย์!H87"")"),0)</f>
        <v>0</v>
      </c>
      <c r="K343" s="895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297250</v>
      </c>
      <c r="N345" s="155">
        <f t="shared" ca="1" si="155"/>
        <v>153318.69</v>
      </c>
      <c r="O345" s="155">
        <f t="shared" ref="O345:O353" ca="1" si="156">IF(L345&gt;0,N345*100/L345,0)</f>
        <v>29.570801188088257</v>
      </c>
      <c r="P345" s="155">
        <f t="shared" ref="P345:P353" ca="1" si="157">IF(M345&gt;0,N345*100/M345,0)</f>
        <v>51.579037846930191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518480</v>
      </c>
      <c r="M347" s="93">
        <f t="shared" ca="1" si="158"/>
        <v>297250</v>
      </c>
      <c r="N347" s="93">
        <f t="shared" ca="1" si="158"/>
        <v>153318.69</v>
      </c>
      <c r="O347" s="93">
        <f t="shared" ca="1" si="156"/>
        <v>29.570801188088257</v>
      </c>
      <c r="P347" s="93">
        <f t="shared" ca="1" si="157"/>
        <v>51.579037846930191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221250</v>
      </c>
      <c r="N348" s="498">
        <f t="shared" ca="1" si="159"/>
        <v>77318.69</v>
      </c>
      <c r="O348" s="498">
        <f t="shared" ca="1" si="156"/>
        <v>17.473940065087689</v>
      </c>
      <c r="P348" s="498">
        <f t="shared" ca="1" si="157"/>
        <v>34.94630056497175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IFERROR(__xludf.DUMMYFUNCTION("IMPORTRANGE(""https://docs.google.com/spreadsheets/d/1MeEWN-I1oV_STSDYn1IFDPWt_1FKiwhDph83XaGc0o0/edit?usp=sharing"",""งบพรบ!FB87"")"),221250)</f>
        <v>221250</v>
      </c>
      <c r="N350" s="93">
        <f ca="1">IFERROR(__xludf.DUMMYFUNCTION("IMPORTRANGE(""https://docs.google.com/spreadsheets/d/1MeEWN-I1oV_STSDYn1IFDPWt_1FKiwhDph83XaGc0o0/edit?usp=sharing"",""งบพรบ!FD87"")"),77318.69)</f>
        <v>77318.69</v>
      </c>
      <c r="O350" s="93">
        <f t="shared" ca="1" si="156"/>
        <v>17.473940065087689</v>
      </c>
      <c r="P350" s="93">
        <f t="shared" ca="1" si="157"/>
        <v>34.94630056497175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IFERROR(__xludf.DUMMYFUNCTION("IMPORTRANGE(""https://docs.google.com/spreadsheets/d/1QqKyyYR6Q21VydFLVH3TRQUabQu_ym0Zz7PgGX0-kHA/edit?usp=sharing"",""แผน!EP87"")"),78)</f>
        <v>78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IFERROR(__xludf.DUMMYFUNCTION("IMPORTRANGE(""https://docs.google.com/spreadsheets/d/1XWAQStnk-4SwqDmLtmXYiTMKHgktTP8We1SCoS47DrQ/edit?usp=sharing"",""จัดที่ดิน!W87"")"),7)</f>
        <v>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IFERROR(__xludf.DUMMYFUNCTION("IMPORTRANGE(""https://docs.google.com/spreadsheets/d/1XWAQStnk-4SwqDmLtmXYiTMKHgktTP8We1SCoS47DrQ/edit?usp=sharing"",""จัดที่ดิน!X87"")"),20.6)</f>
        <v>20.6</v>
      </c>
      <c r="K359" s="498">
        <f t="shared" ca="1" si="161"/>
        <v>5.4353562005277043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IFERROR(__xludf.DUMMYFUNCTION("IMPORTRANGE(""https://docs.google.com/spreadsheets/d/1QqKyyYR6Q21VydFLVH3TRQUabQu_ym0Zz7PgGX0-kHA/edit?usp=sharing"",""แผน!EP87"")"),78)</f>
        <v>78</v>
      </c>
      <c r="J360" s="270">
        <f ca="1">IFERROR(__xludf.DUMMYFUNCTION("IMPORTRANGE(""https://docs.google.com/spreadsheets/d/1XWAQStnk-4SwqDmLtmXYiTMKHgktTP8We1SCoS47DrQ/edit?usp=sharing"",""จัดที่ดิน!Y87"")"),7)</f>
        <v>7</v>
      </c>
      <c r="K360" s="498">
        <f t="shared" ca="1" si="161"/>
        <v>8.9743589743589745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IFERROR(__xludf.DUMMYFUNCTION("IMPORTRANGE(""https://docs.google.com/spreadsheets/d/1XWAQStnk-4SwqDmLtmXYiTMKHgktTP8We1SCoS47DrQ/edit?usp=sharing"",""จัดที่ดิน!Z87"")"),20.6)</f>
        <v>20.6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IFERROR(__xludf.DUMMYFUNCTION("IMPORTRANGE(""https://docs.google.com/spreadsheets/d/1QqKyyYR6Q21VydFLVH3TRQUabQu_ym0Zz7PgGX0-kHA/edit?usp=sharing"",""แผน!EP87"")"),78)</f>
        <v>78</v>
      </c>
      <c r="J362" s="270">
        <f ca="1">IFERROR(__xludf.DUMMYFUNCTION("IMPORTRANGE(""https://docs.google.com/spreadsheets/d/1XWAQStnk-4SwqDmLtmXYiTMKHgktTP8We1SCoS47DrQ/edit?usp=sharing"",""จัดที่ดิน!AA87"")"),0)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141</v>
      </c>
      <c r="J364" s="479">
        <f t="shared" ca="1" si="162"/>
        <v>3</v>
      </c>
      <c r="K364" s="480">
        <f t="shared" ca="1" si="161"/>
        <v>2.1276595744680851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IFERROR(__xludf.DUMMYFUNCTION("IMPORTRANGE(""https://docs.google.com/spreadsheets/d/1QqKyyYR6Q21VydFLVH3TRQUabQu_ym0Zz7PgGX0-kHA/edit?usp=sharing"",""แผน!EJ87"")"),40)</f>
        <v>40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IFERROR(__xludf.DUMMYFUNCTION("IMPORTRANGE(""https://docs.google.com/spreadsheets/d/1XWAQStnk-4SwqDmLtmXYiTMKHgktTP8We1SCoS47DrQ/edit?usp=sharing"",""จัดที่ดิน!E87"")"),7)</f>
        <v>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IFERROR(__xludf.DUMMYFUNCTION("IMPORTRANGE(""https://docs.google.com/spreadsheets/d/1XWAQStnk-4SwqDmLtmXYiTMKHgktTP8We1SCoS47DrQ/edit?usp=sharing"",""จัดที่ดิน!F87"")"),20.6)</f>
        <v>20.6</v>
      </c>
      <c r="K369" s="498">
        <f t="shared" ca="1" si="163"/>
        <v>10.3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IFERROR(__xludf.DUMMYFUNCTION("IMPORTRANGE(""https://docs.google.com/spreadsheets/d/1QqKyyYR6Q21VydFLVH3TRQUabQu_ym0Zz7PgGX0-kHA/edit?usp=sharing"",""แผน!EJ87"")"),40)</f>
        <v>40</v>
      </c>
      <c r="J370" s="270">
        <f ca="1">IFERROR(__xludf.DUMMYFUNCTION("IMPORTRANGE(""https://docs.google.com/spreadsheets/d/1XWAQStnk-4SwqDmLtmXYiTMKHgktTP8We1SCoS47DrQ/edit?usp=sharing"",""จัดที่ดิน!G87"")"),7)</f>
        <v>7</v>
      </c>
      <c r="K370" s="498">
        <f t="shared" ca="1" si="163"/>
        <v>17.5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IFERROR(__xludf.DUMMYFUNCTION("IMPORTRANGE(""https://docs.google.com/spreadsheets/d/1XWAQStnk-4SwqDmLtmXYiTMKHgktTP8We1SCoS47DrQ/edit?usp=sharing"",""จัดที่ดิน!H87"")"),20.6)</f>
        <v>20.6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IFERROR(__xludf.DUMMYFUNCTION("IMPORTRANGE(""https://docs.google.com/spreadsheets/d/1QqKyyYR6Q21VydFLVH3TRQUabQu_ym0Zz7PgGX0-kHA/edit?usp=sharing"",""แผน!EJ87"")"),40)</f>
        <v>40</v>
      </c>
      <c r="J372" s="270">
        <f ca="1">IFERROR(__xludf.DUMMYFUNCTION("IMPORTRANGE(""https://docs.google.com/spreadsheets/d/1XWAQStnk-4SwqDmLtmXYiTMKHgktTP8We1SCoS47DrQ/edit?usp=sharing"",""จัดที่ดิน!I87"")"),0)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IFERROR(__xludf.DUMMYFUNCTION("IMPORTRANGE(""https://docs.google.com/spreadsheets/d/1QqKyyYR6Q21VydFLVH3TRQUabQu_ym0Zz7PgGX0-kHA/edit?usp=sharing"",""แผน!EU87"")"),101)</f>
        <v>101</v>
      </c>
      <c r="J374" s="491">
        <f ca="1">J381</f>
        <v>3</v>
      </c>
      <c r="K374" s="492">
        <f t="shared" ca="1" si="163"/>
        <v>2.9702970297029703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IFERROR(__xludf.DUMMYFUNCTION("IMPORTRANGE(""https://docs.google.com/spreadsheets/d/1XWAQStnk-4SwqDmLtmXYiTMKHgktTP8We1SCoS47DrQ/edit?usp=sharing"",""จัดที่ดิน!AH87"")"),1)</f>
        <v>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IFERROR(__xludf.DUMMYFUNCTION("IMPORTRANGE(""https://docs.google.com/spreadsheets/d/1XWAQStnk-4SwqDmLtmXYiTMKHgktTP8We1SCoS47DrQ/edit?usp=sharing"",""จัดที่ดิน!AI87"")"),3.56)</f>
        <v>3.56</v>
      </c>
      <c r="K378" s="498">
        <f t="shared" ca="1" si="164"/>
        <v>1.988826815642458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IFERROR(__xludf.DUMMYFUNCTION("IMPORTRANGE(""https://docs.google.com/spreadsheets/d/1QqKyyYR6Q21VydFLVH3TRQUabQu_ym0Zz7PgGX0-kHA/edit?usp=sharing"",""แผน!EU87"")"),101)</f>
        <v>101</v>
      </c>
      <c r="J379" s="270">
        <f ca="1">IFERROR(__xludf.DUMMYFUNCTION("IMPORTRANGE(""https://docs.google.com/spreadsheets/d/1XWAQStnk-4SwqDmLtmXYiTMKHgktTP8We1SCoS47DrQ/edit?usp=sharing"",""จัดที่ดิน!AJ87"")"),3)</f>
        <v>3</v>
      </c>
      <c r="K379" s="498">
        <f t="shared" ca="1" si="164"/>
        <v>2.9702970297029703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IFERROR(__xludf.DUMMYFUNCTION("IMPORTRANGE(""https://docs.google.com/spreadsheets/d/1XWAQStnk-4SwqDmLtmXYiTMKHgktTP8We1SCoS47DrQ/edit?usp=sharing"",""จัดที่ดิน!AK87"")"),10.51)</f>
        <v>10.51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IFERROR(__xludf.DUMMYFUNCTION("IMPORTRANGE(""https://docs.google.com/spreadsheets/d/1QqKyyYR6Q21VydFLVH3TRQUabQu_ym0Zz7PgGX0-kHA/edit?usp=sharing"",""แผน!EU87"")"),101)</f>
        <v>101</v>
      </c>
      <c r="J381" s="270">
        <f ca="1">IFERROR(__xludf.DUMMYFUNCTION("IMPORTRANGE(""https://docs.google.com/spreadsheets/d/1XWAQStnk-4SwqDmLtmXYiTMKHgktTP8We1SCoS47DrQ/edit?usp=sharing"",""จัดที่ดิน!AL87"")"),3)</f>
        <v>3</v>
      </c>
      <c r="K381" s="498">
        <f t="shared" ca="1" si="164"/>
        <v>2.9702970297029703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IFERROR(__xludf.DUMMYFUNCTION("IMPORTRANGE(""https://docs.google.com/spreadsheets/d/1XWAQStnk-4SwqDmLtmXYiTMKHgktTP8We1SCoS47DrQ/edit?usp=sharing"",""จัดที่ดิน!AM87"")"),10.51)</f>
        <v>10.51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IFERROR(__xludf.DUMMYFUNCTION("IMPORTRANGE(""https://docs.google.com/spreadsheets/d/1QqKyyYR6Q21VydFLVH3TRQUabQu_ym0Zz7PgGX0-kHA/edit?usp=sharing"",""แผน!EW87"")"),5)</f>
        <v>5</v>
      </c>
      <c r="J385" s="501">
        <f ca="1">IFERROR(__xludf.DUMMYFUNCTION("IMPORTRANGE(""https://docs.google.com/spreadsheets/d/1XWAQStnk-4SwqDmLtmXYiTMKHgktTP8We1SCoS47DrQ/edit?usp=sharing"",""จัดที่ดิน!AP87"")"),0)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424516</v>
      </c>
      <c r="M414" s="549">
        <f t="shared" si="181"/>
        <v>0</v>
      </c>
      <c r="N414" s="549">
        <f t="shared" si="181"/>
        <v>121865</v>
      </c>
      <c r="O414" s="549">
        <f ca="1">IF(L414&gt;0,N414*100/L414,0)</f>
        <v>28.706809637328156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46574</v>
      </c>
      <c r="O419" s="155">
        <f t="shared" ref="O419:O424" ca="1" si="185">IF(L419&gt;0,N419*100/L419,0)</f>
        <v>69.972956730769226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46574</v>
      </c>
      <c r="O421" s="93">
        <f t="shared" ca="1" si="185"/>
        <v>69.972956730769226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46574</v>
      </c>
      <c r="O422" s="498">
        <f t="shared" ca="1" si="185"/>
        <v>69.972956730769226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v>0</v>
      </c>
      <c r="N424" s="93">
        <f>N425+N426+N427+N428</f>
        <v>46574</v>
      </c>
      <c r="O424" s="93">
        <f t="shared" ca="1" si="185"/>
        <v>69.972956730769226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45574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1000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IFERROR(__xludf.DUMMYFUNCTION("IMPORTRANGE(""https://docs.google.com/spreadsheets/d/1QqKyyYR6Q21VydFLVH3TRQUabQu_ym0Zz7PgGX0-kHA/edit?usp=sharing"",""แผน!FC87"")"),15)</f>
        <v>15</v>
      </c>
      <c r="J435" s="579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IFERROR(__xludf.DUMMYFUNCTION("IMPORTRANGE(""https://docs.google.com/spreadsheets/d/1QqKyyYR6Q21VydFLVH3TRQUabQu_ym0Zz7PgGX0-kHA/edit?usp=sharing"",""แผน!FD87"")"),0)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IFERROR(__xludf.DUMMYFUNCTION("IMPORTRANGE(""https://docs.google.com/spreadsheets/d/1QqKyyYR6Q21VydFLVH3TRQUabQu_ym0Zz7PgGX0-kHA/edit?usp=sharing"",""แผน!FF87"")"),15)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IFERROR(__xludf.DUMMYFUNCTION("IMPORTRANGE(""https://docs.google.com/spreadsheets/d/1QqKyyYR6Q21VydFLVH3TRQUabQu_ym0Zz7PgGX0-kHA/edit?usp=sharing"",""แผน!FX87"")"),11)</f>
        <v>11</v>
      </c>
      <c r="J465" s="585">
        <f>J485+J489+J492</f>
        <v>10</v>
      </c>
      <c r="K465" s="586">
        <f t="shared" ref="K465:K466" ca="1" si="205">IF(I465&gt;0,J465*100/I465,0)</f>
        <v>90.909090909090907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IFERROR(__xludf.DUMMYFUNCTION("IMPORTRANGE(""https://docs.google.com/spreadsheets/d/1QqKyyYR6Q21VydFLVH3TRQUabQu_ym0Zz7PgGX0-kHA/edit?usp=sharing"",""แผน!FW87"")"),100)</f>
        <v>100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si="206"/>
        <v>0</v>
      </c>
      <c r="N467" s="195">
        <f t="shared" si="206"/>
        <v>33570</v>
      </c>
      <c r="O467" s="195">
        <f t="shared" ref="O467:O472" ca="1" si="207">IF(L467&gt;0,N467*100/L467,0)</f>
        <v>29.490569518505179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113833</v>
      </c>
      <c r="M469" s="93">
        <f t="shared" si="209"/>
        <v>0</v>
      </c>
      <c r="N469" s="93">
        <f t="shared" si="209"/>
        <v>33570</v>
      </c>
      <c r="O469" s="93">
        <f t="shared" ca="1" si="207"/>
        <v>29.490569518505179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si="210"/>
        <v>0</v>
      </c>
      <c r="N470" s="498">
        <f t="shared" si="210"/>
        <v>33570</v>
      </c>
      <c r="O470" s="498">
        <f t="shared" ca="1" si="207"/>
        <v>29.490569518505179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v>0</v>
      </c>
      <c r="N472" s="93">
        <f>N473+N474+N475+N476</f>
        <v>33570</v>
      </c>
      <c r="O472" s="93">
        <f t="shared" ca="1" si="207"/>
        <v>29.490569518505179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f>13053+15550</f>
        <v>28603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f>1227+3740</f>
        <v>4967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IFERROR(__xludf.DUMMYFUNCTION("IMPORTRANGE(""https://docs.google.com/spreadsheets/d/1QqKyyYR6Q21VydFLVH3TRQUabQu_ym0Zz7PgGX0-kHA/edit?usp=sharing"",""แผน!GU87"")"),0)</f>
        <v>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10513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244123</v>
      </c>
      <c r="M544" s="155">
        <f t="shared" si="236"/>
        <v>0</v>
      </c>
      <c r="N544" s="155">
        <f t="shared" si="236"/>
        <v>41721</v>
      </c>
      <c r="O544" s="155">
        <f t="shared" ref="O544:O549" ca="1" si="237">IF(L544&gt;0,N544*100/L544,0)</f>
        <v>17.09015537249665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244123</v>
      </c>
      <c r="M546" s="93">
        <f t="shared" si="240"/>
        <v>0</v>
      </c>
      <c r="N546" s="93">
        <f t="shared" si="240"/>
        <v>41721</v>
      </c>
      <c r="O546" s="93">
        <f t="shared" ca="1" si="237"/>
        <v>17.09015537249665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244123</v>
      </c>
      <c r="M547" s="498">
        <f t="shared" si="241"/>
        <v>0</v>
      </c>
      <c r="N547" s="498">
        <f t="shared" si="241"/>
        <v>41721</v>
      </c>
      <c r="O547" s="498">
        <f t="shared" ca="1" si="237"/>
        <v>17.09015537249665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IFERROR(__xludf.DUMMYFUNCTION("IMPORTRANGE(""https://docs.google.com/spreadsheets/d/1QqKyyYR6Q21VydFLVH3TRQUabQu_ym0Zz7PgGX0-kHA/edit?usp=sharing"",""แผน!HB87"")"),244123)</f>
        <v>244123</v>
      </c>
      <c r="M549" s="93">
        <v>0</v>
      </c>
      <c r="N549" s="93">
        <f>N550+N551+N552+N553+N554</f>
        <v>41721</v>
      </c>
      <c r="O549" s="93">
        <f t="shared" ca="1" si="237"/>
        <v>17.09015537249665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25566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f>240+4490+8275+3150</f>
        <v>16155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10513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2768</v>
      </c>
      <c r="K560" s="412">
        <f t="shared" ca="1" si="246"/>
        <v>26.329306572814609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688</v>
      </c>
      <c r="K561" s="412">
        <f t="shared" ca="1" si="246"/>
        <v>37.575095576187877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2755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684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13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411</v>
      </c>
      <c r="J592" s="700">
        <f t="shared" si="253"/>
        <v>1</v>
      </c>
      <c r="K592" s="671">
        <f t="shared" ref="K592:K594" ca="1" si="254">IF(I592&gt;0,J592*100/I592,0)</f>
        <v>0.24330900243309003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IFERROR(__xludf.DUMMYFUNCTION("IMPORTRANGE(""https://docs.google.com/spreadsheets/d/1QqKyyYR6Q21VydFLVH3TRQUabQu_ym0Zz7PgGX0-kHA/edit?usp=sharing"",""แผน!HJ87"")"),411)</f>
        <v>411</v>
      </c>
      <c r="J593" s="193">
        <f t="shared" ref="J593:J594" si="255">J595+J603+J609</f>
        <v>1</v>
      </c>
      <c r="K593" s="412">
        <f t="shared" ca="1" si="254"/>
        <v>0.24330900243309003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5</v>
      </c>
      <c r="K594" s="412">
        <f t="shared" ca="1" si="254"/>
        <v>11.363636363636363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1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IFERROR(__xludf.DUMMYFUNCTION("IMPORTRANGE(""https://docs.google.com/spreadsheets/d/1QqKyyYR6Q21VydFLVH3TRQUabQu_ym0Zz7PgGX0-kHA/edit?usp=sharing"",""แผน!HL87"")"),0)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IFERROR(__xludf.DUMMYFUNCTION("IMPORTRANGE(""https://docs.google.com/spreadsheets/d/1QqKyyYR6Q21VydFLVH3TRQUabQu_ym0Zz7PgGX0-kHA/edit?usp=sharing"",""แผน!HK87"")"),0)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IFERROR(__xludf.DUMMYFUNCTION("IMPORTRANGE(""https://docs.google.com/spreadsheets/d/1QqKyyYR6Q21VydFLVH3TRQUabQu_ym0Zz7PgGX0-kHA/edit?usp=sharing"",""แผน!IA87"")"),0)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IFERROR(__xludf.DUMMYFUNCTION("IMPORTRANGE(""https://docs.google.com/spreadsheets/d/1QqKyyYR6Q21VydFLVH3TRQUabQu_ym0Zz7PgGX0-kHA/edit?usp=sharing"",""แผน!IE87"")"),0)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IFERROR(__xludf.DUMMYFUNCTION("IMPORTRANGE(""https://docs.google.com/spreadsheets/d/1QqKyyYR6Q21VydFLVH3TRQUabQu_ym0Zz7PgGX0-kHA/edit?usp=sharing"",""แผน!IH87"")"),0)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IFERROR(__xludf.DUMMYFUNCTION("IMPORTRANGE(""https://docs.google.com/spreadsheets/d/1QqKyyYR6Q21VydFLVH3TRQUabQu_ym0Zz7PgGX0-kHA/edit?usp=sharing"",""แผน!IJ87"")"),0)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IFERROR(__xludf.DUMMYFUNCTION("IMPORTRANGE(""https://docs.google.com/spreadsheets/d/1QqKyyYR6Q21VydFLVH3TRQUabQu_ym0Zz7PgGX0-kHA/edit?usp=sharing"",""แผน!IK87"")"),0)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IFERROR(__xludf.DUMMYFUNCTION("IMPORTRANGE(""https://docs.google.com/spreadsheets/d/1QqKyyYR6Q21VydFLVH3TRQUabQu_ym0Zz7PgGX0-kHA/edit?usp=sharing"",""แผน!IP87"")"),0)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IFERROR(__xludf.DUMMYFUNCTION("IMPORTRANGE(""https://docs.google.com/spreadsheets/d/19vJNZY_5yjcGF2XGBMNZRCAIB0Kwfpjp8YEOfu-bneM/edit?usp=sharing"",""งานกองทุน!F87"")"),17000)</f>
        <v>17000</v>
      </c>
      <c r="K821" s="498">
        <f t="shared" ref="K821:K828" ca="1" si="335">IF(I821&gt;0,J821*100/I821,0)</f>
        <v>4.4917195282605915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IFERROR(__xludf.DUMMYFUNCTION("IMPORTRANGE(""https://docs.google.com/spreadsheets/d/19vJNZY_5yjcGF2XGBMNZRCAIB0Kwfpjp8YEOfu-bneM/edit?usp=sharing"",""งานกองทุน!E87"")"),1)</f>
        <v>1</v>
      </c>
      <c r="K822" s="498">
        <f t="shared" ca="1" si="335"/>
        <v>2.3809523809523809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IFERROR(__xludf.DUMMYFUNCTION("IMPORTRANGE(""https://docs.google.com/spreadsheets/d/19vJNZY_5yjcGF2XGBMNZRCAIB0Kwfpjp8YEOfu-bneM/edit?usp=sharing"",""งานกองทุน!K87"")"),990.63)</f>
        <v>990.63</v>
      </c>
      <c r="K823" s="498">
        <f t="shared" ca="1" si="335"/>
        <v>10.118143571966259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IFERROR(__xludf.DUMMYFUNCTION("IMPORTRANGE(""https://docs.google.com/spreadsheets/d/19vJNZY_5yjcGF2XGBMNZRCAIB0Kwfpjp8YEOfu-bneM/edit?usp=sharing"",""งานกองทุน!J87"")"),1)</f>
        <v>1</v>
      </c>
      <c r="K824" s="498">
        <f t="shared" ca="1" si="335"/>
        <v>100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IFERROR(__xludf.DUMMYFUNCTION("IMPORTRANGE(""https://docs.google.com/spreadsheets/d/19vJNZY_5yjcGF2XGBMNZRCAIB0Kwfpjp8YEOfu-bneM/edit?usp=sharing"",""งานกองทุน!U87"")"),120000)</f>
        <v>120000</v>
      </c>
      <c r="K827" s="498">
        <f t="shared" ca="1" si="335"/>
        <v>15.384615384615385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IFERROR(__xludf.DUMMYFUNCTION("IMPORTRANGE(""https://docs.google.com/spreadsheets/d/19vJNZY_5yjcGF2XGBMNZRCAIB0Kwfpjp8YEOfu-bneM/edit?usp=sharing"",""งานกองทุน!R87"")"),31)</f>
        <v>31</v>
      </c>
      <c r="J828" s="501">
        <f ca="1">IFERROR(__xludf.DUMMYFUNCTION("IMPORTRANGE(""https://docs.google.com/spreadsheets/d/19vJNZY_5yjcGF2XGBMNZRCAIB0Kwfpjp8YEOfu-bneM/edit?usp=sharing"",""งานกองทุน!T87"")"),4)</f>
        <v>4</v>
      </c>
      <c r="K828" s="502">
        <f t="shared" ca="1" si="335"/>
        <v>12.903225806451612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880D2-64D9-4B62-A9F2-C8D9FE52412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2.5703125" style="821" bestFit="1" customWidth="1"/>
    <col min="11" max="11" width="12.5703125" style="821" customWidth="1"/>
    <col min="12" max="14" width="21.2851562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353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6838952</v>
      </c>
      <c r="M8" s="22">
        <f t="shared" ca="1" si="0"/>
        <v>2706626</v>
      </c>
      <c r="N8" s="22">
        <f t="shared" ca="1" si="0"/>
        <v>2038169.7999999998</v>
      </c>
      <c r="O8" s="22">
        <f t="shared" ref="O8:O16" ca="1" si="1">IF(L8&gt;0,N8*100/L8,0)</f>
        <v>29.802370304689955</v>
      </c>
      <c r="P8" s="22">
        <f t="shared" ref="P8:P16" ca="1" si="2">IF(M8&gt;0,N8*100/M8,0)</f>
        <v>75.302971300800323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6838952</v>
      </c>
      <c r="M10" s="30">
        <f t="shared" ca="1" si="3"/>
        <v>2706626</v>
      </c>
      <c r="N10" s="30">
        <f t="shared" ca="1" si="3"/>
        <v>2038169.7999999998</v>
      </c>
      <c r="O10" s="30">
        <f t="shared" ca="1" si="1"/>
        <v>29.802370304689955</v>
      </c>
      <c r="P10" s="30">
        <f t="shared" ca="1" si="2"/>
        <v>75.302971300800323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6370352</v>
      </c>
      <c r="M11" s="498">
        <f t="shared" ca="1" si="4"/>
        <v>2270626</v>
      </c>
      <c r="N11" s="498">
        <f t="shared" ca="1" si="4"/>
        <v>1602169.7999999998</v>
      </c>
      <c r="O11" s="498">
        <f t="shared" ca="1" si="1"/>
        <v>25.150412410491597</v>
      </c>
      <c r="P11" s="498">
        <f t="shared" ca="1" si="2"/>
        <v>70.560708808936383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6370352</v>
      </c>
      <c r="M13" s="93">
        <f t="shared" ca="1" si="5"/>
        <v>2270626</v>
      </c>
      <c r="N13" s="93">
        <f t="shared" ca="1" si="5"/>
        <v>1602169.7999999998</v>
      </c>
      <c r="O13" s="93">
        <f t="shared" ca="1" si="1"/>
        <v>25.150412410491597</v>
      </c>
      <c r="P13" s="93">
        <f t="shared" ca="1" si="2"/>
        <v>70.560708808936383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2706626</v>
      </c>
      <c r="N18" s="22">
        <f t="shared" ca="1" si="8"/>
        <v>1691322.5199999998</v>
      </c>
      <c r="O18" s="22">
        <f t="shared" ref="O18:O26" ca="1" si="9">IF(L18&gt;0,N18*100/L18,0)</f>
        <v>34.017328433304954</v>
      </c>
      <c r="P18" s="22">
        <f t="shared" ref="P18:P26" ca="1" si="10">IF(M18&gt;0,N18*100/M18,0)</f>
        <v>62.48822408415495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2706626</v>
      </c>
      <c r="N20" s="30">
        <f t="shared" ca="1" si="11"/>
        <v>1691322.5199999998</v>
      </c>
      <c r="O20" s="30">
        <f t="shared" ca="1" si="9"/>
        <v>34.017328433304954</v>
      </c>
      <c r="P20" s="30">
        <f t="shared" ca="1" si="10"/>
        <v>62.48822408415495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2270626</v>
      </c>
      <c r="N21" s="498">
        <f t="shared" ca="1" si="12"/>
        <v>1255322.5199999998</v>
      </c>
      <c r="O21" s="498">
        <f t="shared" ca="1" si="9"/>
        <v>27.875341523987505</v>
      </c>
      <c r="P21" s="498">
        <f t="shared" ca="1" si="10"/>
        <v>55.285305462017959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4503344</v>
      </c>
      <c r="M23" s="93">
        <f t="shared" ca="1" si="13"/>
        <v>2270626</v>
      </c>
      <c r="N23" s="93">
        <f t="shared" ca="1" si="13"/>
        <v>1255322.5199999998</v>
      </c>
      <c r="O23" s="93">
        <f t="shared" ca="1" si="9"/>
        <v>27.875341523987505</v>
      </c>
      <c r="P23" s="93">
        <f t="shared" ca="1" si="10"/>
        <v>55.285305462017959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1867008</v>
      </c>
      <c r="M28" s="22">
        <f t="shared" si="16"/>
        <v>0</v>
      </c>
      <c r="N28" s="22">
        <f t="shared" si="16"/>
        <v>346847.27999999997</v>
      </c>
      <c r="O28" s="22">
        <f t="shared" ref="O28:O37" ca="1" si="17">IF(L28&gt;0,N28*100/L28,0)</f>
        <v>18.577707219251337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1867008</v>
      </c>
      <c r="M30" s="30">
        <f t="shared" si="19"/>
        <v>0</v>
      </c>
      <c r="N30" s="30">
        <f t="shared" si="19"/>
        <v>346847.27999999997</v>
      </c>
      <c r="O30" s="30">
        <f t="shared" ca="1" si="17"/>
        <v>18.577707219251337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1867008</v>
      </c>
      <c r="M31" s="498">
        <f t="shared" si="20"/>
        <v>0</v>
      </c>
      <c r="N31" s="498">
        <f t="shared" si="20"/>
        <v>346847.27999999997</v>
      </c>
      <c r="O31" s="498">
        <f t="shared" ca="1" si="17"/>
        <v>18.577707219251337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1867008</v>
      </c>
      <c r="M33" s="93">
        <f t="shared" si="21"/>
        <v>0</v>
      </c>
      <c r="N33" s="93">
        <f t="shared" si="21"/>
        <v>346847.27999999997</v>
      </c>
      <c r="O33" s="93">
        <f t="shared" ca="1" si="17"/>
        <v>18.577707219251337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4971944</v>
      </c>
      <c r="M37" s="852">
        <f t="shared" ca="1" si="24"/>
        <v>2706626</v>
      </c>
      <c r="N37" s="852">
        <f t="shared" ca="1" si="24"/>
        <v>1691322.52</v>
      </c>
      <c r="O37" s="852">
        <f t="shared" ca="1" si="17"/>
        <v>34.017328433304961</v>
      </c>
      <c r="P37" s="852">
        <f t="shared" ca="1" si="18"/>
        <v>62.488224084154957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348931</v>
      </c>
      <c r="N41" s="85">
        <f t="shared" ca="1" si="25"/>
        <v>229052</v>
      </c>
      <c r="O41" s="85">
        <f t="shared" ref="O41:O49" ca="1" si="26">IF(L41&gt;0,N41*100/L41,0)</f>
        <v>33.925135780819318</v>
      </c>
      <c r="P41" s="85">
        <f t="shared" ref="P41:P49" ca="1" si="27">IF(M41&gt;0,N41*100/M41,0)</f>
        <v>65.643923870335399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348931</v>
      </c>
      <c r="N43" s="92">
        <f t="shared" ca="1" si="28"/>
        <v>229052</v>
      </c>
      <c r="O43" s="92">
        <f t="shared" ca="1" si="26"/>
        <v>33.925135780819318</v>
      </c>
      <c r="P43" s="92">
        <f t="shared" ca="1" si="27"/>
        <v>65.643923870335399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348931</v>
      </c>
      <c r="N44" s="498">
        <f t="shared" ca="1" si="29"/>
        <v>229052</v>
      </c>
      <c r="O44" s="498">
        <f t="shared" ca="1" si="26"/>
        <v>33.925135780819318</v>
      </c>
      <c r="P44" s="498">
        <f t="shared" ca="1" si="27"/>
        <v>65.643923870335399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IFERROR(__xludf.DUMMYFUNCTION("IMPORTRANGE(""https://docs.google.com/spreadsheets/d/1MeEWN-I1oV_STSDYn1IFDPWt_1FKiwhDph83XaGc0o0/edit?usp=sharing"",""งบพรบ!R88"")"),348931)</f>
        <v>348931</v>
      </c>
      <c r="N46" s="93">
        <f ca="1">IFERROR(__xludf.DUMMYFUNCTION("IMPORTRANGE(""https://docs.google.com/spreadsheets/d/1MeEWN-I1oV_STSDYn1IFDPWt_1FKiwhDph83XaGc0o0/edit?usp=sharing"",""งบพรบ!T88"")"),229052)</f>
        <v>229052</v>
      </c>
      <c r="O46" s="93">
        <f t="shared" ca="1" si="26"/>
        <v>33.925135780819318</v>
      </c>
      <c r="P46" s="93">
        <f t="shared" ca="1" si="27"/>
        <v>65.643923870335399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371800</v>
      </c>
      <c r="N53" s="116">
        <f t="shared" ca="1" si="31"/>
        <v>289102.38</v>
      </c>
      <c r="O53" s="116">
        <f t="shared" ref="O53:O61" ca="1" si="32">IF(L53&gt;0,N53*100/L53,0)</f>
        <v>44.933537457258318</v>
      </c>
      <c r="P53" s="116">
        <f t="shared" ref="P53:P61" ca="1" si="33">IF(M53&gt;0,N53*100/M53,0)</f>
        <v>77.757498655190957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371800</v>
      </c>
      <c r="N55" s="123">
        <f t="shared" ca="1" si="34"/>
        <v>289102.38</v>
      </c>
      <c r="O55" s="123">
        <f t="shared" ca="1" si="32"/>
        <v>44.933537457258318</v>
      </c>
      <c r="P55" s="123">
        <f t="shared" ca="1" si="33"/>
        <v>77.757498655190957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266200</v>
      </c>
      <c r="N56" s="498">
        <f t="shared" ca="1" si="35"/>
        <v>183502.38</v>
      </c>
      <c r="O56" s="498">
        <f t="shared" ca="1" si="32"/>
        <v>34.467013523666417</v>
      </c>
      <c r="P56" s="498">
        <f t="shared" ca="1" si="33"/>
        <v>68.934027047332833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IFERROR(__xludf.DUMMYFUNCTION("IMPORTRANGE(""https://docs.google.com/spreadsheets/d/1MeEWN-I1oV_STSDYn1IFDPWt_1FKiwhDph83XaGc0o0/edit?usp=sharing"",""งบพรบ!AB88"")"),266200)</f>
        <v>266200</v>
      </c>
      <c r="N58" s="93">
        <f ca="1">IFERROR(__xludf.DUMMYFUNCTION("IMPORTRANGE(""https://docs.google.com/spreadsheets/d/1MeEWN-I1oV_STSDYn1IFDPWt_1FKiwhDph83XaGc0o0/edit?usp=sharing"",""งบพรบ!AD88"")"),183502.38)</f>
        <v>183502.38</v>
      </c>
      <c r="O58" s="93">
        <f t="shared" ca="1" si="32"/>
        <v>34.467013523666417</v>
      </c>
      <c r="P58" s="93">
        <f t="shared" ca="1" si="33"/>
        <v>68.934027047332833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114143.33</v>
      </c>
      <c r="O66" s="155">
        <f t="shared" ref="O66:O74" ca="1" si="40">IF(L66&gt;0,N66*100/L66,0)</f>
        <v>29.724825520833335</v>
      </c>
      <c r="P66" s="155">
        <f t="shared" ref="P66:P74" ca="1" si="41">IF(M66&gt;0,N66*100/M66,0)</f>
        <v>61.6990972972973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114143.33</v>
      </c>
      <c r="O68" s="93">
        <f t="shared" ca="1" si="40"/>
        <v>29.724825520833335</v>
      </c>
      <c r="P68" s="93">
        <f t="shared" ca="1" si="41"/>
        <v>61.6990972972973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185000</v>
      </c>
      <c r="N69" s="498">
        <f t="shared" ca="1" si="43"/>
        <v>114143.33</v>
      </c>
      <c r="O69" s="498">
        <f t="shared" ca="1" si="40"/>
        <v>29.724825520833335</v>
      </c>
      <c r="P69" s="498">
        <f t="shared" ca="1" si="41"/>
        <v>61.6990972972973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IFERROR(__xludf.DUMMYFUNCTION("IMPORTRANGE(""https://docs.google.com/spreadsheets/d/1MeEWN-I1oV_STSDYn1IFDPWt_1FKiwhDph83XaGc0o0/edit?usp=sharing"",""งบพรบ!AL88"")"),185000)</f>
        <v>185000</v>
      </c>
      <c r="N71" s="93">
        <f ca="1">IFERROR(__xludf.DUMMYFUNCTION("IMPORTRANGE(""https://docs.google.com/spreadsheets/d/1MeEWN-I1oV_STSDYn1IFDPWt_1FKiwhDph83XaGc0o0/edit?usp=sharing"",""งบพรบ!AN88"")"),114143.33)</f>
        <v>114143.33</v>
      </c>
      <c r="O71" s="93">
        <f t="shared" ca="1" si="40"/>
        <v>29.724825520833335</v>
      </c>
      <c r="P71" s="93">
        <f t="shared" ca="1" si="41"/>
        <v>61.6990972972973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23440</v>
      </c>
      <c r="N88" s="155">
        <f t="shared" ca="1" si="49"/>
        <v>10469</v>
      </c>
      <c r="O88" s="155">
        <f t="shared" ref="O88:O96" ca="1" si="50">IF(L88&gt;0,N88*100/L88,0)</f>
        <v>18.681299072091363</v>
      </c>
      <c r="P88" s="155">
        <f t="shared" ref="P88:P96" ca="1" si="51">IF(M88&gt;0,N88*100/M88,0)</f>
        <v>44.662969283276453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56040</v>
      </c>
      <c r="M90" s="93">
        <f t="shared" ca="1" si="52"/>
        <v>23440</v>
      </c>
      <c r="N90" s="93">
        <f t="shared" ca="1" si="52"/>
        <v>10469</v>
      </c>
      <c r="O90" s="93">
        <f t="shared" ca="1" si="50"/>
        <v>18.681299072091363</v>
      </c>
      <c r="P90" s="93">
        <f t="shared" ca="1" si="51"/>
        <v>44.662969283276453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23440</v>
      </c>
      <c r="N91" s="498">
        <f t="shared" ca="1" si="53"/>
        <v>10469</v>
      </c>
      <c r="O91" s="498">
        <f t="shared" ca="1" si="50"/>
        <v>18.681299072091363</v>
      </c>
      <c r="P91" s="498">
        <f t="shared" ca="1" si="51"/>
        <v>44.662969283276453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IFERROR(__xludf.DUMMYFUNCTION("IMPORTRANGE(""https://docs.google.com/spreadsheets/d/1MeEWN-I1oV_STSDYn1IFDPWt_1FKiwhDph83XaGc0o0/edit?usp=sharing"",""งบพรบ!AV88"")"),23440)</f>
        <v>23440</v>
      </c>
      <c r="N93" s="93">
        <f ca="1">IFERROR(__xludf.DUMMYFUNCTION("IMPORTRANGE(""https://docs.google.com/spreadsheets/d/1MeEWN-I1oV_STSDYn1IFDPWt_1FKiwhDph83XaGc0o0/edit?usp=sharing"",""งบพรบ!AX88"")"),10469)</f>
        <v>10469</v>
      </c>
      <c r="O93" s="93">
        <f t="shared" ca="1" si="50"/>
        <v>18.681299072091363</v>
      </c>
      <c r="P93" s="93">
        <f t="shared" ca="1" si="51"/>
        <v>44.662969283276453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565350</v>
      </c>
      <c r="N132" s="155">
        <f t="shared" ca="1" si="69"/>
        <v>334738.37</v>
      </c>
      <c r="O132" s="155">
        <f t="shared" ref="O132:O140" ca="1" si="70">IF(L132&gt;0,N132*100/L132,0)</f>
        <v>36.719471045732277</v>
      </c>
      <c r="P132" s="155">
        <f t="shared" ref="P132:P140" ca="1" si="71">IF(M132&gt;0,N132*100/M132,0)</f>
        <v>59.209051030335189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911610</v>
      </c>
      <c r="M134" s="93">
        <f t="shared" ca="1" si="72"/>
        <v>565350</v>
      </c>
      <c r="N134" s="93">
        <f t="shared" ca="1" si="72"/>
        <v>334738.37</v>
      </c>
      <c r="O134" s="93">
        <f t="shared" ca="1" si="70"/>
        <v>36.719471045732277</v>
      </c>
      <c r="P134" s="93">
        <f t="shared" ca="1" si="71"/>
        <v>59.209051030335189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365350</v>
      </c>
      <c r="N135" s="498">
        <f t="shared" ca="1" si="73"/>
        <v>134738.37</v>
      </c>
      <c r="O135" s="498">
        <f t="shared" ca="1" si="70"/>
        <v>19.095303354544296</v>
      </c>
      <c r="P135" s="498">
        <f t="shared" ca="1" si="71"/>
        <v>36.879258245517995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IFERROR(__xludf.DUMMYFUNCTION("IMPORTRANGE(""https://docs.google.com/spreadsheets/d/1MeEWN-I1oV_STSDYn1IFDPWt_1FKiwhDph83XaGc0o0/edit?usp=sharing"",""งบพรบ!BP88"")"),365350)</f>
        <v>365350</v>
      </c>
      <c r="N137" s="93">
        <f ca="1">IFERROR(__xludf.DUMMYFUNCTION("IMPORTRANGE(""https://docs.google.com/spreadsheets/d/1MeEWN-I1oV_STSDYn1IFDPWt_1FKiwhDph83XaGc0o0/edit?usp=sharing"",""งบพรบ!BR88"")"),134738.37)</f>
        <v>134738.37</v>
      </c>
      <c r="O137" s="93">
        <f t="shared" ca="1" si="70"/>
        <v>19.095303354544296</v>
      </c>
      <c r="P137" s="93">
        <f t="shared" ca="1" si="71"/>
        <v>36.879258245517995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22055</v>
      </c>
      <c r="N168" s="498">
        <f t="shared" ca="1" si="88"/>
        <v>22055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IFERROR(__xludf.DUMMYFUNCTION("IMPORTRANGE(""https://docs.google.com/spreadsheets/d/1MeEWN-I1oV_STSDYn1IFDPWt_1FKiwhDph83XaGc0o0/edit?usp=sharing"",""งบพรบ!CJ88"")"),22055)</f>
        <v>22055</v>
      </c>
      <c r="N170" s="93">
        <f ca="1">IFERROR(__xludf.DUMMYFUNCTION("IMPORTRANGE(""https://docs.google.com/spreadsheets/d/1MeEWN-I1oV_STSDYn1IFDPWt_1FKiwhDph83XaGc0o0/edit?usp=sharing"",""งบพรบ!CL88"")"),22055)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39000</v>
      </c>
      <c r="N181" s="155">
        <f t="shared" ca="1" si="92"/>
        <v>35930</v>
      </c>
      <c r="O181" s="155">
        <f t="shared" ref="O181:O189" ca="1" si="93">IF(L181&gt;0,N181*100/L181,0)</f>
        <v>55.70542635658915</v>
      </c>
      <c r="P181" s="155">
        <f t="shared" ref="P181:P189" ca="1" si="94">IF(M181&gt;0,N181*100/M181,0)</f>
        <v>92.128205128205124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64500</v>
      </c>
      <c r="M183" s="93">
        <f t="shared" ca="1" si="95"/>
        <v>39000</v>
      </c>
      <c r="N183" s="93">
        <f t="shared" ca="1" si="95"/>
        <v>35930</v>
      </c>
      <c r="O183" s="93">
        <f t="shared" ca="1" si="93"/>
        <v>55.70542635658915</v>
      </c>
      <c r="P183" s="93">
        <f t="shared" ca="1" si="94"/>
        <v>92.128205128205124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39000</v>
      </c>
      <c r="N184" s="498">
        <f t="shared" ca="1" si="96"/>
        <v>35930</v>
      </c>
      <c r="O184" s="498">
        <f t="shared" ca="1" si="93"/>
        <v>55.70542635658915</v>
      </c>
      <c r="P184" s="498">
        <f t="shared" ca="1" si="94"/>
        <v>92.128205128205124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IFERROR(__xludf.DUMMYFUNCTION("IMPORTRANGE(""https://docs.google.com/spreadsheets/d/1MeEWN-I1oV_STSDYn1IFDPWt_1FKiwhDph83XaGc0o0/edit?usp=sharing"",""งบพรบ!CT88"")"),39000)</f>
        <v>39000</v>
      </c>
      <c r="N186" s="93">
        <f ca="1">IFERROR(__xludf.DUMMYFUNCTION("IMPORTRANGE(""https://docs.google.com/spreadsheets/d/1MeEWN-I1oV_STSDYn1IFDPWt_1FKiwhDph83XaGc0o0/edit?usp=sharing"",""งบพรบ!CV88"")"),35930)</f>
        <v>35930</v>
      </c>
      <c r="O186" s="93">
        <f t="shared" ca="1" si="93"/>
        <v>55.70542635658915</v>
      </c>
      <c r="P186" s="93">
        <f t="shared" ca="1" si="94"/>
        <v>92.128205128205124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240</v>
      </c>
      <c r="O191" s="155">
        <f ca="1">IF(L191&gt;0,N191*100/L191,0)</f>
        <v>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25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32000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18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16520</v>
      </c>
      <c r="O277" s="155">
        <f t="shared" ref="O277:O285" ca="1" si="126">IF(L277&gt;0,N277*100/L277,0)</f>
        <v>40.282857839551326</v>
      </c>
      <c r="P277" s="155">
        <f t="shared" ref="P277:P285" ca="1" si="127">IF(M277&gt;0,N277*100/M277,0)</f>
        <v>75.26195899772209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16520</v>
      </c>
      <c r="O279" s="93">
        <f t="shared" ca="1" si="126"/>
        <v>40.282857839551326</v>
      </c>
      <c r="P279" s="93">
        <f t="shared" ca="1" si="127"/>
        <v>75.26195899772209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21950</v>
      </c>
      <c r="N280" s="498">
        <f t="shared" ca="1" si="129"/>
        <v>16520</v>
      </c>
      <c r="O280" s="498">
        <f t="shared" ca="1" si="126"/>
        <v>40.282857839551326</v>
      </c>
      <c r="P280" s="498">
        <f t="shared" ca="1" si="127"/>
        <v>75.26195899772209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IFERROR(__xludf.DUMMYFUNCTION("IMPORTRANGE(""https://docs.google.com/spreadsheets/d/1MeEWN-I1oV_STSDYn1IFDPWt_1FKiwhDph83XaGc0o0/edit?usp=sharing"",""งบพรบ!DN88"")"),21950)</f>
        <v>21950</v>
      </c>
      <c r="N282" s="93">
        <f ca="1">IFERROR(__xludf.DUMMYFUNCTION("IMPORTRANGE(""https://docs.google.com/spreadsheets/d/1MeEWN-I1oV_STSDYn1IFDPWt_1FKiwhDph83XaGc0o0/edit?usp=sharing"",""งบพรบ!DP88"")"),16520)</f>
        <v>16520</v>
      </c>
      <c r="O282" s="93">
        <f t="shared" ca="1" si="126"/>
        <v>40.282857839551326</v>
      </c>
      <c r="P282" s="93">
        <f t="shared" ca="1" si="127"/>
        <v>75.26195899772209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IFERROR(__xludf.DUMMYFUNCTION("IMPORTRANGE(""https://docs.google.com/spreadsheets/d/1QqKyyYR6Q21VydFLVH3TRQUabQu_ym0Zz7PgGX0-kHA/edit?usp=sharing"",""แผน!EB88"")"),10)</f>
        <v>10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6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36201</v>
      </c>
      <c r="O298" s="155">
        <f t="shared" ref="O298:O306" ca="1" si="136">IF(L298&gt;0,N298*100/L298,0)</f>
        <v>43.933252427184463</v>
      </c>
      <c r="P298" s="155">
        <f t="shared" ref="P298:P306" ca="1" si="137">IF(M298&gt;0,N298*100/M298,0)</f>
        <v>73.699104234527681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36201</v>
      </c>
      <c r="O300" s="93">
        <f t="shared" ca="1" si="136"/>
        <v>43.933252427184463</v>
      </c>
      <c r="P300" s="93">
        <f t="shared" ca="1" si="137"/>
        <v>73.699104234527681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36201</v>
      </c>
      <c r="O301" s="498">
        <f t="shared" ca="1" si="136"/>
        <v>43.933252427184463</v>
      </c>
      <c r="P301" s="498">
        <f t="shared" ca="1" si="137"/>
        <v>73.699104234527681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IFERROR(__xludf.DUMMYFUNCTION("IMPORTRANGE(""https://docs.google.com/spreadsheets/d/1MeEWN-I1oV_STSDYn1IFDPWt_1FKiwhDph83XaGc0o0/edit?usp=sharing"",""งบพรบ!DX88"")"),49120)</f>
        <v>49120</v>
      </c>
      <c r="N303" s="93">
        <f ca="1">IFERROR(__xludf.DUMMYFUNCTION("IMPORTRANGE(""https://docs.google.com/spreadsheets/d/1MeEWN-I1oV_STSDYn1IFDPWt_1FKiwhDph83XaGc0o0/edit?usp=sharing"",""งบพรบ!DZ88"")"),36201)</f>
        <v>36201</v>
      </c>
      <c r="O303" s="93">
        <f t="shared" ca="1" si="136"/>
        <v>43.933252427184463</v>
      </c>
      <c r="P303" s="93">
        <f t="shared" ca="1" si="137"/>
        <v>73.699104234527681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206500</v>
      </c>
      <c r="N315" s="155">
        <f t="shared" ca="1" si="143"/>
        <v>89923.95</v>
      </c>
      <c r="O315" s="155">
        <f t="shared" ref="O315:O323" ca="1" si="144">IF(L315&gt;0,N315*100/L315,0)</f>
        <v>20.483815489749432</v>
      </c>
      <c r="P315" s="155">
        <f t="shared" ref="P315:P323" ca="1" si="145">IF(M315&gt;0,N315*100/M315,0)</f>
        <v>43.546707021791768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439000</v>
      </c>
      <c r="M317" s="93">
        <f t="shared" ca="1" si="146"/>
        <v>206500</v>
      </c>
      <c r="N317" s="93">
        <f t="shared" ca="1" si="146"/>
        <v>89923.95</v>
      </c>
      <c r="O317" s="93">
        <f t="shared" ca="1" si="144"/>
        <v>20.483815489749432</v>
      </c>
      <c r="P317" s="93">
        <f t="shared" ca="1" si="145"/>
        <v>43.546707021791768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206500</v>
      </c>
      <c r="N318" s="498">
        <f t="shared" ca="1" si="147"/>
        <v>89923.95</v>
      </c>
      <c r="O318" s="498">
        <f t="shared" ca="1" si="144"/>
        <v>20.483815489749432</v>
      </c>
      <c r="P318" s="498">
        <f t="shared" ca="1" si="145"/>
        <v>43.546707021791768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IFERROR(__xludf.DUMMYFUNCTION("IMPORTRANGE(""https://docs.google.com/spreadsheets/d/1MeEWN-I1oV_STSDYn1IFDPWt_1FKiwhDph83XaGc0o0/edit?usp=sharing"",""งบพรบ!EH88"")"),206500)</f>
        <v>206500</v>
      </c>
      <c r="N320" s="93">
        <f ca="1">IFERROR(__xludf.DUMMYFUNCTION("IMPORTRANGE(""https://docs.google.com/spreadsheets/d/1MeEWN-I1oV_STSDYn1IFDPWt_1FKiwhDph83XaGc0o0/edit?usp=sharing"",""งบพรบ!EJ88"")"),89923.95)</f>
        <v>89923.95</v>
      </c>
      <c r="O320" s="93">
        <f t="shared" ca="1" si="144"/>
        <v>20.483815489749432</v>
      </c>
      <c r="P320" s="93">
        <f t="shared" ca="1" si="145"/>
        <v>43.546707021791768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3167</v>
      </c>
      <c r="K327" s="446">
        <f ca="1">IF(I327&gt;0,J327*100/I327,0)</f>
        <v>65.979166666666671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89500</v>
      </c>
      <c r="N328" s="155">
        <f t="shared" ca="1" si="149"/>
        <v>48107.58</v>
      </c>
      <c r="O328" s="155">
        <f t="shared" ref="O328:O336" ca="1" si="150">IF(L328&gt;0,N328*100/L328,0)</f>
        <v>26.875743016759778</v>
      </c>
      <c r="P328" s="155">
        <f t="shared" ref="P328:P336" ca="1" si="151">IF(M328&gt;0,N328*100/M328,0)</f>
        <v>53.751486033519555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179000</v>
      </c>
      <c r="M330" s="93">
        <f t="shared" ca="1" si="152"/>
        <v>89500</v>
      </c>
      <c r="N330" s="93">
        <f t="shared" ca="1" si="152"/>
        <v>48107.58</v>
      </c>
      <c r="O330" s="93">
        <f t="shared" ca="1" si="150"/>
        <v>26.875743016759778</v>
      </c>
      <c r="P330" s="93">
        <f t="shared" ca="1" si="151"/>
        <v>53.751486033519555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89500</v>
      </c>
      <c r="N331" s="498">
        <f t="shared" ca="1" si="153"/>
        <v>48107.58</v>
      </c>
      <c r="O331" s="498">
        <f t="shared" ca="1" si="150"/>
        <v>26.875743016759778</v>
      </c>
      <c r="P331" s="498">
        <f t="shared" ca="1" si="151"/>
        <v>53.751486033519555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IFERROR(__xludf.DUMMYFUNCTION("IMPORTRANGE(""https://docs.google.com/spreadsheets/d/1MeEWN-I1oV_STSDYn1IFDPWt_1FKiwhDph83XaGc0o0/edit?usp=sharing"",""งบพรบ!ER88"")"),89500)</f>
        <v>89500</v>
      </c>
      <c r="N333" s="93">
        <f ca="1">IFERROR(__xludf.DUMMYFUNCTION("IMPORTRANGE(""https://docs.google.com/spreadsheets/d/1MeEWN-I1oV_STSDYn1IFDPWt_1FKiwhDph83XaGc0o0/edit?usp=sharing"",""งบพรบ!ET88"")"),48107.58)</f>
        <v>48107.58</v>
      </c>
      <c r="O333" s="93">
        <f t="shared" ca="1" si="150"/>
        <v>26.875743016759778</v>
      </c>
      <c r="P333" s="93">
        <f t="shared" ca="1" si="151"/>
        <v>53.751486033519555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IFERROR(__xludf.DUMMYFUNCTION("IMPORTRANGE(""https://docs.google.com/spreadsheets/d/1kVcqe37tkHyjCSG3S0O1AXqVkqjo8mSIZil3BcpIysc/edit?usp=sharing"",""ศูนย์!D88"")"),3022)</f>
        <v>3022</v>
      </c>
      <c r="K338" s="498">
        <f ca="1">IF(I338&gt;0,J338*100/I338,0)</f>
        <v>62.958333333333336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IFERROR(__xludf.DUMMYFUNCTION("IMPORTRANGE(""https://docs.google.com/spreadsheets/d/1kVcqe37tkHyjCSG3S0O1AXqVkqjo8mSIZil3BcpIysc/edit?usp=sharing"",""ศูนย์!E88"")"),4)</f>
        <v>4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IFERROR(__xludf.DUMMYFUNCTION("IMPORTRANGE(""https://docs.google.com/spreadsheets/d/1kVcqe37tkHyjCSG3S0O1AXqVkqjo8mSIZil3BcpIysc/edit?usp=sharing"",""ศูนย์!F88"")"),138)</f>
        <v>138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IFERROR(__xludf.DUMMYFUNCTION("IMPORTRANGE(""https://docs.google.com/spreadsheets/d/1kVcqe37tkHyjCSG3S0O1AXqVkqjo8mSIZil3BcpIysc/edit?usp=sharing"",""ศูนย์!H88"")"),7)</f>
        <v>7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773980</v>
      </c>
      <c r="N345" s="155">
        <f t="shared" ca="1" si="155"/>
        <v>465079.91</v>
      </c>
      <c r="O345" s="155">
        <f t="shared" ref="O345:O353" ca="1" si="156">IF(L345&gt;0,N345*100/L345,0)</f>
        <v>32.325051433178572</v>
      </c>
      <c r="P345" s="155">
        <f t="shared" ref="P345:P353" ca="1" si="157">IF(M345&gt;0,N345*100/M345,0)</f>
        <v>60.089396366831181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1438760</v>
      </c>
      <c r="M347" s="93">
        <f t="shared" ca="1" si="158"/>
        <v>773980</v>
      </c>
      <c r="N347" s="93">
        <f t="shared" ca="1" si="158"/>
        <v>465079.91</v>
      </c>
      <c r="O347" s="93">
        <f t="shared" ca="1" si="156"/>
        <v>32.325051433178572</v>
      </c>
      <c r="P347" s="93">
        <f t="shared" ca="1" si="157"/>
        <v>60.089396366831181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643580</v>
      </c>
      <c r="N348" s="498">
        <f t="shared" ca="1" si="159"/>
        <v>334679.90999999997</v>
      </c>
      <c r="O348" s="498">
        <f t="shared" ca="1" si="156"/>
        <v>26.001422511575871</v>
      </c>
      <c r="P348" s="498">
        <f t="shared" ca="1" si="157"/>
        <v>52.002845023151743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IFERROR(__xludf.DUMMYFUNCTION("IMPORTRANGE(""https://docs.google.com/spreadsheets/d/1MeEWN-I1oV_STSDYn1IFDPWt_1FKiwhDph83XaGc0o0/edit?usp=sharing"",""งบพรบ!FB88"")"),643580)</f>
        <v>643580</v>
      </c>
      <c r="N350" s="93">
        <f ca="1">IFERROR(__xludf.DUMMYFUNCTION("IMPORTRANGE(""https://docs.google.com/spreadsheets/d/1MeEWN-I1oV_STSDYn1IFDPWt_1FKiwhDph83XaGc0o0/edit?usp=sharing"",""งบพรบ!FD88"")"),334679.91)</f>
        <v>334679.90999999997</v>
      </c>
      <c r="O350" s="93">
        <f t="shared" ca="1" si="156"/>
        <v>26.001422511575871</v>
      </c>
      <c r="P350" s="93">
        <f t="shared" ca="1" si="157"/>
        <v>52.002845023151743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2</v>
      </c>
      <c r="K355" s="466">
        <f ca="1">IF(I355&gt;0,J355*100/I355,0)</f>
        <v>0.4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IFERROR(__xludf.DUMMYFUNCTION("IMPORTRANGE(""https://docs.google.com/spreadsheets/d/1XWAQStnk-4SwqDmLtmXYiTMKHgktTP8We1SCoS47DrQ/edit?usp=sharing"",""จัดที่ดิน!W88"")"),195)</f>
        <v>195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IFERROR(__xludf.DUMMYFUNCTION("IMPORTRANGE(""https://docs.google.com/spreadsheets/d/1XWAQStnk-4SwqDmLtmXYiTMKHgktTP8We1SCoS47DrQ/edit?usp=sharing"",""จัดที่ดิน!X88"")"),1852.00999999999)</f>
        <v>1852.00999999999</v>
      </c>
      <c r="K359" s="498">
        <f t="shared" ca="1" si="161"/>
        <v>37.0401999999998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IFERROR(__xludf.DUMMYFUNCTION("IMPORTRANGE(""https://docs.google.com/spreadsheets/d/1XWAQStnk-4SwqDmLtmXYiTMKHgktTP8We1SCoS47DrQ/edit?usp=sharing"",""จัดที่ดิน!Y88"")"),159)</f>
        <v>159</v>
      </c>
      <c r="K360" s="498">
        <f t="shared" ca="1" si="161"/>
        <v>31.8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IFERROR(__xludf.DUMMYFUNCTION("IMPORTRANGE(""https://docs.google.com/spreadsheets/d/1XWAQStnk-4SwqDmLtmXYiTMKHgktTP8We1SCoS47DrQ/edit?usp=sharing"",""จัดที่ดิน!Z88"")"),1384.3)</f>
        <v>1384.3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IFERROR(__xludf.DUMMYFUNCTION("IMPORTRANGE(""https://docs.google.com/spreadsheets/d/1XWAQStnk-4SwqDmLtmXYiTMKHgktTP8We1SCoS47DrQ/edit?usp=sharing"",""จัดที่ดิน!AA88"")"),2)</f>
        <v>2</v>
      </c>
      <c r="K362" s="498">
        <f t="shared" ca="1" si="161"/>
        <v>0.4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IFERROR(__xludf.DUMMYFUNCTION("IMPORTRANGE(""https://docs.google.com/spreadsheets/d/1XWAQStnk-4SwqDmLtmXYiTMKHgktTP8We1SCoS47DrQ/edit?usp=sharing"",""จัดที่ดิน!AB88"")"),41.92)</f>
        <v>41.92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264</v>
      </c>
      <c r="K364" s="480">
        <f t="shared" ca="1" si="161"/>
        <v>33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2</v>
      </c>
      <c r="K365" s="492">
        <f t="shared" ca="1" si="161"/>
        <v>1.3333333333333333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IFERROR(__xludf.DUMMYFUNCTION("IMPORTRANGE(""https://docs.google.com/spreadsheets/d/1XWAQStnk-4SwqDmLtmXYiTMKHgktTP8We1SCoS47DrQ/edit?usp=sharing"",""จัดที่ดิน!E88"")"),116)</f>
        <v>116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IFERROR(__xludf.DUMMYFUNCTION("IMPORTRANGE(""https://docs.google.com/spreadsheets/d/1XWAQStnk-4SwqDmLtmXYiTMKHgktTP8We1SCoS47DrQ/edit?usp=sharing"",""จัดที่ดิน!F88"")"),1050.6)</f>
        <v>1050.5999999999999</v>
      </c>
      <c r="K369" s="498">
        <f t="shared" ca="1" si="163"/>
        <v>70.039999999999992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IFERROR(__xludf.DUMMYFUNCTION("IMPORTRANGE(""https://docs.google.com/spreadsheets/d/1XWAQStnk-4SwqDmLtmXYiTMKHgktTP8We1SCoS47DrQ/edit?usp=sharing"",""จัดที่ดิน!G88"")"),108)</f>
        <v>108</v>
      </c>
      <c r="K370" s="498">
        <f t="shared" ca="1" si="163"/>
        <v>72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IFERROR(__xludf.DUMMYFUNCTION("IMPORTRANGE(""https://docs.google.com/spreadsheets/d/1XWAQStnk-4SwqDmLtmXYiTMKHgktTP8We1SCoS47DrQ/edit?usp=sharing"",""จัดที่ดิน!H88"")"),944.93)</f>
        <v>944.93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IFERROR(__xludf.DUMMYFUNCTION("IMPORTRANGE(""https://docs.google.com/spreadsheets/d/1XWAQStnk-4SwqDmLtmXYiTMKHgktTP8We1SCoS47DrQ/edit?usp=sharing"",""จัดที่ดิน!I88"")"),2)</f>
        <v>2</v>
      </c>
      <c r="K372" s="498">
        <f t="shared" ca="1" si="163"/>
        <v>1.3333333333333333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IFERROR(__xludf.DUMMYFUNCTION("IMPORTRANGE(""https://docs.google.com/spreadsheets/d/1XWAQStnk-4SwqDmLtmXYiTMKHgktTP8We1SCoS47DrQ/edit?usp=sharing"",""จัดที่ดิน!J88"")"),41.92)</f>
        <v>41.92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262</v>
      </c>
      <c r="K374" s="492">
        <f t="shared" ca="1" si="163"/>
        <v>40.307692307692307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IFERROR(__xludf.DUMMYFUNCTION("IMPORTRANGE(""https://docs.google.com/spreadsheets/d/1XWAQStnk-4SwqDmLtmXYiTMKHgktTP8We1SCoS47DrQ/edit?usp=sharing"",""จัดที่ดิน!AH88"")"),79)</f>
        <v>79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IFERROR(__xludf.DUMMYFUNCTION("IMPORTRANGE(""https://docs.google.com/spreadsheets/d/1XWAQStnk-4SwqDmLtmXYiTMKHgktTP8We1SCoS47DrQ/edit?usp=sharing"",""จัดที่ดิน!AI88"")"),801.41)</f>
        <v>801.41</v>
      </c>
      <c r="K378" s="498">
        <f t="shared" ca="1" si="164"/>
        <v>22.89742857142857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IFERROR(__xludf.DUMMYFUNCTION("IMPORTRANGE(""https://docs.google.com/spreadsheets/d/1XWAQStnk-4SwqDmLtmXYiTMKHgktTP8We1SCoS47DrQ/edit?usp=sharing"",""จัดที่ดิน!AJ88"")"),313)</f>
        <v>313</v>
      </c>
      <c r="K379" s="498">
        <f t="shared" ca="1" si="164"/>
        <v>48.153846153846153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IFERROR(__xludf.DUMMYFUNCTION("IMPORTRANGE(""https://docs.google.com/spreadsheets/d/1XWAQStnk-4SwqDmLtmXYiTMKHgktTP8We1SCoS47DrQ/edit?usp=sharing"",""จัดที่ดิน!AK88"")"),4391.42)</f>
        <v>4391.42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IFERROR(__xludf.DUMMYFUNCTION("IMPORTRANGE(""https://docs.google.com/spreadsheets/d/1XWAQStnk-4SwqDmLtmXYiTMKHgktTP8We1SCoS47DrQ/edit?usp=sharing"",""จัดที่ดิน!AL88"")"),262)</f>
        <v>262</v>
      </c>
      <c r="K381" s="498">
        <f t="shared" ca="1" si="164"/>
        <v>40.307692307692307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IFERROR(__xludf.DUMMYFUNCTION("IMPORTRANGE(""https://docs.google.com/spreadsheets/d/1XWAQStnk-4SwqDmLtmXYiTMKHgktTP8We1SCoS47DrQ/edit?usp=sharing"",""จัดที่ดิน!AM88"")"),3952.05)</f>
        <v>3952.05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IFERROR(__xludf.DUMMYFUNCTION("IMPORTRANGE(""https://docs.google.com/spreadsheets/d/1QqKyyYR6Q21VydFLVH3TRQUabQu_ym0Zz7PgGX0-kHA/edit?usp=sharing"",""แผน!EW88"")"),150)</f>
        <v>150</v>
      </c>
      <c r="J385" s="501">
        <f ca="1">IFERROR(__xludf.DUMMYFUNCTION("IMPORTRANGE(""https://docs.google.com/spreadsheets/d/1XWAQStnk-4SwqDmLtmXYiTMKHgktTP8We1SCoS47DrQ/edit?usp=sharing"",""จัดที่ดิน!AP88"")"),0)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1867008</v>
      </c>
      <c r="M414" s="549">
        <f t="shared" si="181"/>
        <v>0</v>
      </c>
      <c r="N414" s="549">
        <f t="shared" si="181"/>
        <v>346847.27999999997</v>
      </c>
      <c r="O414" s="549">
        <f ca="1">IF(L414&gt;0,N414*100/L414,0)</f>
        <v>18.577707219251337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1</v>
      </c>
      <c r="K418" s="566">
        <f t="shared" ca="1" si="183"/>
        <v>50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si="184"/>
        <v>0</v>
      </c>
      <c r="N419" s="155">
        <f t="shared" si="184"/>
        <v>102860</v>
      </c>
      <c r="O419" s="155">
        <f t="shared" ref="O419:O424" ca="1" si="185">IF(L419&gt;0,N419*100/L419,0)</f>
        <v>69.015029522275896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149040</v>
      </c>
      <c r="M421" s="93">
        <f t="shared" si="187"/>
        <v>0</v>
      </c>
      <c r="N421" s="93">
        <f t="shared" si="187"/>
        <v>102860</v>
      </c>
      <c r="O421" s="93">
        <f t="shared" ca="1" si="185"/>
        <v>69.015029522275896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si="188"/>
        <v>0</v>
      </c>
      <c r="N422" s="498">
        <f t="shared" si="188"/>
        <v>102860</v>
      </c>
      <c r="O422" s="498">
        <f t="shared" ca="1" si="185"/>
        <v>69.015029522275896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v>0</v>
      </c>
      <c r="N424" s="93">
        <f>N425+N426+N427+N428</f>
        <v>102860</v>
      </c>
      <c r="O424" s="93">
        <f t="shared" ca="1" si="185"/>
        <v>69.015029522275896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f>77780+24000</f>
        <v>101780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1080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45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1</v>
      </c>
      <c r="K434" s="195">
        <f t="shared" ca="1" si="192"/>
        <v>50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IFERROR(__xludf.DUMMYFUNCTION("IMPORTRANGE(""https://docs.google.com/spreadsheets/d/1QqKyyYR6Q21VydFLVH3TRQUabQu_ym0Zz7PgGX0-kHA/edit?usp=sharing"",""แผน!FC88"")"),45)</f>
        <v>45</v>
      </c>
      <c r="J435" s="579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IFERROR(__xludf.DUMMYFUNCTION("IMPORTRANGE(""https://docs.google.com/spreadsheets/d/1QqKyyYR6Q21VydFLVH3TRQUabQu_ym0Zz7PgGX0-kHA/edit?usp=sharing"",""แผน!FD88"")"),30)</f>
        <v>30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IFERROR(__xludf.DUMMYFUNCTION("IMPORTRANGE(""https://docs.google.com/spreadsheets/d/1QqKyyYR6Q21VydFLVH3TRQUabQu_ym0Zz7PgGX0-kHA/edit?usp=sharing"",""แผน!FF88"")"),15)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80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si="197"/>
        <v>0</v>
      </c>
      <c r="N444" s="195">
        <f t="shared" si="197"/>
        <v>65034.35</v>
      </c>
      <c r="O444" s="195">
        <f t="shared" ref="O444:O449" ca="1" si="198">IF(L444&gt;0,N444*100/L444,0)</f>
        <v>20.471653865525056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317680</v>
      </c>
      <c r="M446" s="93">
        <f t="shared" si="200"/>
        <v>0</v>
      </c>
      <c r="N446" s="93">
        <f t="shared" si="200"/>
        <v>65034.35</v>
      </c>
      <c r="O446" s="93">
        <f t="shared" ca="1" si="198"/>
        <v>20.471653865525056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si="201"/>
        <v>0</v>
      </c>
      <c r="N447" s="498">
        <f t="shared" si="201"/>
        <v>65034.35</v>
      </c>
      <c r="O447" s="498">
        <f t="shared" ca="1" si="198"/>
        <v>20.471653865525056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v>0</v>
      </c>
      <c r="N449" s="93">
        <f>N450+N451+N452+N453</f>
        <v>65034.35</v>
      </c>
      <c r="O449" s="93">
        <f t="shared" ca="1" si="198"/>
        <v>20.471653865525056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33511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23833.35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f>360+3730+3600</f>
        <v>7690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IFERROR(__xludf.DUMMYFUNCTION("IMPORTRANGE(""https://docs.google.com/spreadsheets/d/1QqKyyYR6Q21VydFLVH3TRQUabQu_ym0Zz7PgGX0-kHA/edit?usp=sharing"",""แผน!FX88"")"),71)</f>
        <v>71</v>
      </c>
      <c r="J465" s="585">
        <f>J485+J489+J492</f>
        <v>70</v>
      </c>
      <c r="K465" s="586">
        <f t="shared" ref="K465:K466" ca="1" si="205">IF(I465&gt;0,J465*100/I465,0)</f>
        <v>98.591549295774641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IFERROR(__xludf.DUMMYFUNCTION("IMPORTRANGE(""https://docs.google.com/spreadsheets/d/1QqKyyYR6Q21VydFLVH3TRQUabQu_ym0Zz7PgGX0-kHA/edit?usp=sharing"",""แผน!FW88"")"),700)</f>
        <v>700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si="206"/>
        <v>0</v>
      </c>
      <c r="N467" s="195">
        <f t="shared" si="206"/>
        <v>107933</v>
      </c>
      <c r="O467" s="195">
        <f t="shared" ref="O467:O472" ca="1" si="207">IF(L467&gt;0,N467*100/L467,0)</f>
        <v>18.920908837517509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570443</v>
      </c>
      <c r="M469" s="93">
        <f t="shared" si="209"/>
        <v>0</v>
      </c>
      <c r="N469" s="93">
        <f t="shared" si="209"/>
        <v>107933</v>
      </c>
      <c r="O469" s="93">
        <f t="shared" ca="1" si="207"/>
        <v>18.920908837517509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si="210"/>
        <v>0</v>
      </c>
      <c r="N470" s="498">
        <f t="shared" si="210"/>
        <v>107933</v>
      </c>
      <c r="O470" s="498">
        <f t="shared" ca="1" si="207"/>
        <v>18.920908837517509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v>0</v>
      </c>
      <c r="N472" s="93">
        <f>N473+N474+N475+N476</f>
        <v>107933</v>
      </c>
      <c r="O472" s="93">
        <f t="shared" ca="1" si="207"/>
        <v>18.920908837517509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84153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23780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30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si="226"/>
        <v>0</v>
      </c>
      <c r="N523" s="195">
        <f t="shared" si="226"/>
        <v>13900</v>
      </c>
      <c r="O523" s="195">
        <f t="shared" ref="O523:O528" ca="1" si="227">IF(L523&gt;0,N523*100/L523,0)</f>
        <v>5.0133448748467142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277260</v>
      </c>
      <c r="M525" s="93">
        <f t="shared" si="229"/>
        <v>0</v>
      </c>
      <c r="N525" s="93">
        <f t="shared" si="229"/>
        <v>13900</v>
      </c>
      <c r="O525" s="93">
        <f t="shared" ca="1" si="227"/>
        <v>5.0133448748467142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si="230"/>
        <v>0</v>
      </c>
      <c r="N526" s="498">
        <f t="shared" si="230"/>
        <v>13900</v>
      </c>
      <c r="O526" s="498">
        <f t="shared" ca="1" si="227"/>
        <v>5.0133448748467142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v>0</v>
      </c>
      <c r="N528" s="93">
        <f>N529+N530+N531+N532</f>
        <v>13900</v>
      </c>
      <c r="O528" s="93">
        <f t="shared" ca="1" si="227"/>
        <v>5.0133448748467142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10200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3700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IFERROR(__xludf.DUMMYFUNCTION("IMPORTRANGE(""https://docs.google.com/spreadsheets/d/1QqKyyYR6Q21VydFLVH3TRQUabQu_ym0Zz7PgGX0-kHA/edit?usp=sharing"",""แผน!GU88"")"),30)</f>
        <v>30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89214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552585</v>
      </c>
      <c r="M544" s="155">
        <f t="shared" si="236"/>
        <v>0</v>
      </c>
      <c r="N544" s="155">
        <f t="shared" si="236"/>
        <v>57119.93</v>
      </c>
      <c r="O544" s="155">
        <f t="shared" ref="O544:O549" ca="1" si="237">IF(L544&gt;0,N544*100/L544,0)</f>
        <v>10.336858582842458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552585</v>
      </c>
      <c r="M546" s="93">
        <f t="shared" si="240"/>
        <v>0</v>
      </c>
      <c r="N546" s="93">
        <f t="shared" si="240"/>
        <v>57119.93</v>
      </c>
      <c r="O546" s="93">
        <f t="shared" ca="1" si="237"/>
        <v>10.336858582842458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552585</v>
      </c>
      <c r="M547" s="498">
        <f t="shared" si="241"/>
        <v>0</v>
      </c>
      <c r="N547" s="498">
        <f t="shared" si="241"/>
        <v>57119.93</v>
      </c>
      <c r="O547" s="498">
        <f t="shared" ca="1" si="237"/>
        <v>10.336858582842458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IFERROR(__xludf.DUMMYFUNCTION("IMPORTRANGE(""https://docs.google.com/spreadsheets/d/1QqKyyYR6Q21VydFLVH3TRQUabQu_ym0Zz7PgGX0-kHA/edit?usp=sharing"",""แผน!HB88"")"),552585)</f>
        <v>552585</v>
      </c>
      <c r="M549" s="93">
        <v>0</v>
      </c>
      <c r="N549" s="93">
        <f>N550+N551+N552+N553+N554</f>
        <v>57119.93</v>
      </c>
      <c r="O549" s="93">
        <f t="shared" ca="1" si="237"/>
        <v>10.336858582842458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24266.68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32853.25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89214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42991</v>
      </c>
      <c r="K560" s="412">
        <f t="shared" ca="1" si="246"/>
        <v>48.188625103683279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2675</v>
      </c>
      <c r="K561" s="412">
        <f t="shared" ca="1" si="246"/>
        <v>35.229816936652178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40966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2514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1698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132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327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7600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IFERROR(__xludf.DUMMYFUNCTION("IMPORTRANGE(""https://docs.google.com/spreadsheets/d/1QqKyyYR6Q21VydFLVH3TRQUabQu_ym0Zz7PgGX0-kHA/edit?usp=sharing"",""แผน!HJ88"")"),7600)</f>
        <v>7600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IFERROR(__xludf.DUMMYFUNCTION("IMPORTRANGE(""https://docs.google.com/spreadsheets/d/1QqKyyYR6Q21VydFLVH3TRQUabQu_ym0Zz7PgGX0-kHA/edit?usp=sharing"",""แผน!HI88"")"),600)</f>
        <v>600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IFERROR(__xludf.DUMMYFUNCTION("IMPORTRANGE(""https://docs.google.com/spreadsheets/d/1QqKyyYR6Q21VydFLVH3TRQUabQu_ym0Zz7PgGX0-kHA/edit?usp=sharing"",""แผน!HL88"")"),0)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IFERROR(__xludf.DUMMYFUNCTION("IMPORTRANGE(""https://docs.google.com/spreadsheets/d/1QqKyyYR6Q21VydFLVH3TRQUabQu_ym0Zz7PgGX0-kHA/edit?usp=sharing"",""แผน!HK88"")"),0)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IFERROR(__xludf.DUMMYFUNCTION("IMPORTRANGE(""https://docs.google.com/spreadsheets/d/1QqKyyYR6Q21VydFLVH3TRQUabQu_ym0Zz7PgGX0-kHA/edit?usp=sharing"",""แผน!IA88"")"),0)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IFERROR(__xludf.DUMMYFUNCTION("IMPORTRANGE(""https://docs.google.com/spreadsheets/d/1QqKyyYR6Q21VydFLVH3TRQUabQu_ym0Zz7PgGX0-kHA/edit?usp=sharing"",""แผน!IE88"")"),0)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IFERROR(__xludf.DUMMYFUNCTION("IMPORTRANGE(""https://docs.google.com/spreadsheets/d/1QqKyyYR6Q21VydFLVH3TRQUabQu_ym0Zz7PgGX0-kHA/edit?usp=sharing"",""แผน!IH88"")"),0)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IFERROR(__xludf.DUMMYFUNCTION("IMPORTRANGE(""https://docs.google.com/spreadsheets/d/1QqKyyYR6Q21VydFLVH3TRQUabQu_ym0Zz7PgGX0-kHA/edit?usp=sharing"",""แผน!IJ88"")"),0)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IFERROR(__xludf.DUMMYFUNCTION("IMPORTRANGE(""https://docs.google.com/spreadsheets/d/1QqKyyYR6Q21VydFLVH3TRQUabQu_ym0Zz7PgGX0-kHA/edit?usp=sharing"",""แผน!IK88"")"),0)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IFERROR(__xludf.DUMMYFUNCTION("IMPORTRANGE(""https://docs.google.com/spreadsheets/d/1QqKyyYR6Q21VydFLVH3TRQUabQu_ym0Zz7PgGX0-kHA/edit?usp=sharing"",""แผน!IP88"")"),0)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IFERROR(__xludf.DUMMYFUNCTION("IMPORTRANGE(""https://docs.google.com/spreadsheets/d/19vJNZY_5yjcGF2XGBMNZRCAIB0Kwfpjp8YEOfu-bneM/edit?usp=sharing"",""งานกองทุน!F88"")"),19964.85)</f>
        <v>19964.849999999999</v>
      </c>
      <c r="K821" s="498">
        <f t="shared" ref="K821:K828" ca="1" si="335">IF(I821&gt;0,J821*100/I821,0)</f>
        <v>0.45571612037389964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IFERROR(__xludf.DUMMYFUNCTION("IMPORTRANGE(""https://docs.google.com/spreadsheets/d/19vJNZY_5yjcGF2XGBMNZRCAIB0Kwfpjp8YEOfu-bneM/edit?usp=sharing"",""งานกองทุน!E88"")"),5)</f>
        <v>5</v>
      </c>
      <c r="K822" s="498">
        <f t="shared" ca="1" si="335"/>
        <v>1.8115942028985508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IFERROR(__xludf.DUMMYFUNCTION("IMPORTRANGE(""https://docs.google.com/spreadsheets/d/19vJNZY_5yjcGF2XGBMNZRCAIB0Kwfpjp8YEOfu-bneM/edit?usp=sharing"",""งานกองทุน!K88"")"),99322.42)</f>
        <v>99322.42</v>
      </c>
      <c r="K823" s="498">
        <f t="shared" ca="1" si="335"/>
        <v>5.5588238377266403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IFERROR(__xludf.DUMMYFUNCTION("IMPORTRANGE(""https://docs.google.com/spreadsheets/d/19vJNZY_5yjcGF2XGBMNZRCAIB0Kwfpjp8YEOfu-bneM/edit?usp=sharing"",""งานกองทุน!J88"")"),27)</f>
        <v>27</v>
      </c>
      <c r="K824" s="498">
        <f t="shared" ca="1" si="335"/>
        <v>45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IFERROR(__xludf.DUMMYFUNCTION("IMPORTRANGE(""https://docs.google.com/spreadsheets/d/19vJNZY_5yjcGF2XGBMNZRCAIB0Kwfpjp8YEOfu-bneM/edit?usp=sharing"",""งานกองทุน!R88"")"),86)</f>
        <v>86</v>
      </c>
      <c r="J828" s="501">
        <f ca="1">IFERROR(__xludf.DUMMYFUNCTION("IMPORTRANGE(""https://docs.google.com/spreadsheets/d/19vJNZY_5yjcGF2XGBMNZRCAIB0Kwfpjp8YEOfu-bneM/edit?usp=sharing"",""งานกองทุน!T88"")"),0)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F7D94-7B55-4905-96F6-9E3916C211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10" width="14.42578125" style="821" bestFit="1" customWidth="1"/>
    <col min="11" max="11" width="12.5703125" style="821" customWidth="1"/>
    <col min="12" max="13" width="23" style="821" bestFit="1" customWidth="1"/>
    <col min="14" max="14" width="21.2851562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330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68396657</v>
      </c>
      <c r="M8" s="22">
        <f t="shared" ca="1" si="0"/>
        <v>65299120</v>
      </c>
      <c r="N8" s="22">
        <f t="shared" ca="1" si="0"/>
        <v>7699431.0300000003</v>
      </c>
      <c r="O8" s="22">
        <f t="shared" ref="O8:O16" ca="1" si="1">IF(L8&gt;0,N8*100/L8,0)</f>
        <v>11.257028293064089</v>
      </c>
      <c r="P8" s="22">
        <f t="shared" ref="P8:P16" ca="1" si="2">IF(M8&gt;0,N8*100/M8,0)</f>
        <v>11.791018056598618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68396657</v>
      </c>
      <c r="M10" s="30">
        <f t="shared" ca="1" si="3"/>
        <v>65299120</v>
      </c>
      <c r="N10" s="30">
        <f t="shared" ca="1" si="3"/>
        <v>7699431.0300000003</v>
      </c>
      <c r="O10" s="30">
        <f t="shared" ca="1" si="1"/>
        <v>11.257028293064089</v>
      </c>
      <c r="P10" s="30">
        <f t="shared" ca="1" si="2"/>
        <v>11.791018056598618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4698857</v>
      </c>
      <c r="M11" s="498">
        <f t="shared" ca="1" si="4"/>
        <v>1601320</v>
      </c>
      <c r="N11" s="498">
        <f t="shared" ca="1" si="4"/>
        <v>1025651.0299999999</v>
      </c>
      <c r="O11" s="498">
        <f t="shared" ca="1" si="1"/>
        <v>21.827670644158779</v>
      </c>
      <c r="P11" s="498">
        <f t="shared" ca="1" si="2"/>
        <v>64.050347838033616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4698857</v>
      </c>
      <c r="M13" s="93">
        <f t="shared" ca="1" si="5"/>
        <v>1601320</v>
      </c>
      <c r="N13" s="93">
        <f t="shared" ca="1" si="5"/>
        <v>1025651.0299999999</v>
      </c>
      <c r="O13" s="93">
        <f t="shared" ca="1" si="1"/>
        <v>21.827670644158779</v>
      </c>
      <c r="P13" s="93">
        <f t="shared" ca="1" si="2"/>
        <v>64.050347838033616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63697800</v>
      </c>
      <c r="N14" s="498">
        <f t="shared" ca="1" si="6"/>
        <v>6673780</v>
      </c>
      <c r="O14" s="498">
        <f t="shared" ca="1" si="1"/>
        <v>10.477253531519143</v>
      </c>
      <c r="P14" s="498">
        <f t="shared" ca="1" si="2"/>
        <v>10.477253531519143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63697800</v>
      </c>
      <c r="N16" s="52">
        <f t="shared" ca="1" si="7"/>
        <v>6673780</v>
      </c>
      <c r="O16" s="52">
        <f t="shared" ca="1" si="1"/>
        <v>10.477253531519143</v>
      </c>
      <c r="P16" s="52">
        <f t="shared" ca="1" si="2"/>
        <v>10.477253531519143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65299120</v>
      </c>
      <c r="N18" s="22">
        <f t="shared" ca="1" si="8"/>
        <v>7602743.0300000003</v>
      </c>
      <c r="O18" s="22">
        <f t="shared" ref="O18:O26" ca="1" si="9">IF(L18&gt;0,N18*100/L18,0)</f>
        <v>11.37702244146015</v>
      </c>
      <c r="P18" s="22">
        <f t="shared" ref="P18:P26" ca="1" si="10">IF(M18&gt;0,N18*100/M18,0)</f>
        <v>11.642948679859698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65299120</v>
      </c>
      <c r="N20" s="30">
        <f t="shared" ca="1" si="11"/>
        <v>7602743.0300000003</v>
      </c>
      <c r="O20" s="30">
        <f t="shared" ca="1" si="9"/>
        <v>11.37702244146015</v>
      </c>
      <c r="P20" s="30">
        <f t="shared" ca="1" si="10"/>
        <v>11.642948679859698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1601320</v>
      </c>
      <c r="N21" s="498">
        <f t="shared" ca="1" si="12"/>
        <v>928963.02999999991</v>
      </c>
      <c r="O21" s="498">
        <f t="shared" ca="1" si="9"/>
        <v>29.701914874569155</v>
      </c>
      <c r="P21" s="498">
        <f t="shared" ca="1" si="10"/>
        <v>58.012329203407177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3127620</v>
      </c>
      <c r="M23" s="93">
        <f t="shared" ca="1" si="13"/>
        <v>1601320</v>
      </c>
      <c r="N23" s="93">
        <f t="shared" ca="1" si="13"/>
        <v>928963.02999999991</v>
      </c>
      <c r="O23" s="93">
        <f t="shared" ca="1" si="9"/>
        <v>29.701914874569155</v>
      </c>
      <c r="P23" s="93">
        <f t="shared" ca="1" si="10"/>
        <v>58.012329203407177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63697800</v>
      </c>
      <c r="N24" s="498">
        <f t="shared" ca="1" si="14"/>
        <v>6673780</v>
      </c>
      <c r="O24" s="498">
        <f t="shared" ca="1" si="9"/>
        <v>10.477253531519143</v>
      </c>
      <c r="P24" s="498">
        <f t="shared" ca="1" si="10"/>
        <v>10.477253531519143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63697800</v>
      </c>
      <c r="N26" s="52">
        <f t="shared" ca="1" si="15"/>
        <v>6673780</v>
      </c>
      <c r="O26" s="52">
        <f t="shared" ca="1" si="9"/>
        <v>10.477253531519143</v>
      </c>
      <c r="P26" s="52">
        <f t="shared" ca="1" si="10"/>
        <v>10.477253531519143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1571237</v>
      </c>
      <c r="M28" s="22">
        <f t="shared" si="16"/>
        <v>0</v>
      </c>
      <c r="N28" s="22">
        <f t="shared" si="16"/>
        <v>96688</v>
      </c>
      <c r="O28" s="22">
        <f t="shared" ref="O28:O37" ca="1" si="17">IF(L28&gt;0,N28*100/L28,0)</f>
        <v>6.1536229098474644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1571237</v>
      </c>
      <c r="M30" s="30">
        <f t="shared" si="19"/>
        <v>0</v>
      </c>
      <c r="N30" s="30">
        <f t="shared" si="19"/>
        <v>96688</v>
      </c>
      <c r="O30" s="30">
        <f t="shared" ca="1" si="17"/>
        <v>6.1536229098474644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1571237</v>
      </c>
      <c r="M31" s="498">
        <f t="shared" si="20"/>
        <v>0</v>
      </c>
      <c r="N31" s="498">
        <f t="shared" si="20"/>
        <v>96688</v>
      </c>
      <c r="O31" s="498">
        <f t="shared" ca="1" si="17"/>
        <v>6.1536229098474644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1571237</v>
      </c>
      <c r="M33" s="93">
        <f t="shared" si="21"/>
        <v>0</v>
      </c>
      <c r="N33" s="93">
        <f t="shared" si="21"/>
        <v>96688</v>
      </c>
      <c r="O33" s="93">
        <f t="shared" ca="1" si="17"/>
        <v>6.1536229098474644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66825420</v>
      </c>
      <c r="M37" s="852">
        <f t="shared" ca="1" si="24"/>
        <v>65299120</v>
      </c>
      <c r="N37" s="852">
        <f t="shared" ca="1" si="24"/>
        <v>7602743.0300000003</v>
      </c>
      <c r="O37" s="852">
        <f t="shared" ca="1" si="17"/>
        <v>11.37702244146015</v>
      </c>
      <c r="P37" s="852">
        <f t="shared" ca="1" si="18"/>
        <v>11.642948679859698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274800</v>
      </c>
      <c r="N41" s="85">
        <f t="shared" ca="1" si="25"/>
        <v>131722.60999999999</v>
      </c>
      <c r="O41" s="85">
        <f t="shared" ref="O41:O49" ca="1" si="26">IF(L41&gt;0,N41*100/L41,0)</f>
        <v>24.757562259186162</v>
      </c>
      <c r="P41" s="85">
        <f t="shared" ref="P41:P49" ca="1" si="27">IF(M41&gt;0,N41*100/M41,0)</f>
        <v>47.933991994177575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274800</v>
      </c>
      <c r="N43" s="92">
        <f t="shared" ca="1" si="28"/>
        <v>131722.60999999999</v>
      </c>
      <c r="O43" s="92">
        <f t="shared" ca="1" si="26"/>
        <v>24.757562259186162</v>
      </c>
      <c r="P43" s="92">
        <f t="shared" ca="1" si="27"/>
        <v>47.933991994177575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274800</v>
      </c>
      <c r="N44" s="498">
        <f t="shared" ca="1" si="29"/>
        <v>131722.60999999999</v>
      </c>
      <c r="O44" s="498">
        <f t="shared" ca="1" si="26"/>
        <v>24.757562259186162</v>
      </c>
      <c r="P44" s="498">
        <f t="shared" ca="1" si="27"/>
        <v>47.933991994177575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IFERROR(__xludf.DUMMYFUNCTION("IMPORTRANGE(""https://docs.google.com/spreadsheets/d/1MeEWN-I1oV_STSDYn1IFDPWt_1FKiwhDph83XaGc0o0/edit?usp=sharing"",""งบพรบ!R75"")"),274800)</f>
        <v>274800</v>
      </c>
      <c r="N46" s="93">
        <f ca="1">IFERROR(__xludf.DUMMYFUNCTION("IMPORTRANGE(""https://docs.google.com/spreadsheets/d/1MeEWN-I1oV_STSDYn1IFDPWt_1FKiwhDph83XaGc0o0/edit?usp=sharing"",""งบพรบ!T75"")"),131722.61)</f>
        <v>131722.60999999999</v>
      </c>
      <c r="O46" s="93">
        <f t="shared" ca="1" si="26"/>
        <v>24.757562259186162</v>
      </c>
      <c r="P46" s="93">
        <f t="shared" ca="1" si="27"/>
        <v>47.933991994177575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327300</v>
      </c>
      <c r="N53" s="116">
        <f t="shared" ca="1" si="31"/>
        <v>242181.71</v>
      </c>
      <c r="O53" s="116">
        <f t="shared" ref="O53:O61" ca="1" si="32">IF(L53&gt;0,N53*100/L53,0)</f>
        <v>36.996900397189123</v>
      </c>
      <c r="P53" s="116">
        <f t="shared" ref="P53:P61" ca="1" si="33">IF(M53&gt;0,N53*100/M53,0)</f>
        <v>73.993800794378245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327300</v>
      </c>
      <c r="N55" s="123">
        <f t="shared" ca="1" si="34"/>
        <v>242181.71</v>
      </c>
      <c r="O55" s="123">
        <f t="shared" ca="1" si="32"/>
        <v>36.996900397189123</v>
      </c>
      <c r="P55" s="123">
        <f t="shared" ca="1" si="33"/>
        <v>73.993800794378245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327300</v>
      </c>
      <c r="N56" s="498">
        <f t="shared" ca="1" si="35"/>
        <v>242181.71</v>
      </c>
      <c r="O56" s="498">
        <f t="shared" ca="1" si="32"/>
        <v>36.996900397189123</v>
      </c>
      <c r="P56" s="498">
        <f t="shared" ca="1" si="33"/>
        <v>73.993800794378245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IFERROR(__xludf.DUMMYFUNCTION("IMPORTRANGE(""https://docs.google.com/spreadsheets/d/1MeEWN-I1oV_STSDYn1IFDPWt_1FKiwhDph83XaGc0o0/edit?usp=sharing"",""งบพรบ!AB75"")"),327300)</f>
        <v>327300</v>
      </c>
      <c r="N58" s="93">
        <f ca="1">IFERROR(__xludf.DUMMYFUNCTION("IMPORTRANGE(""https://docs.google.com/spreadsheets/d/1MeEWN-I1oV_STSDYn1IFDPWt_1FKiwhDph83XaGc0o0/edit?usp=sharing"",""งบพรบ!AD75"")"),242181.71)</f>
        <v>242181.71</v>
      </c>
      <c r="O58" s="93">
        <f t="shared" ca="1" si="32"/>
        <v>36.996900397189123</v>
      </c>
      <c r="P58" s="93">
        <f t="shared" ca="1" si="33"/>
        <v>73.993800794378245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330600</v>
      </c>
      <c r="N66" s="155">
        <f t="shared" ca="1" si="39"/>
        <v>207181.85</v>
      </c>
      <c r="O66" s="155">
        <f t="shared" ref="O66:O74" ca="1" si="40">IF(L66&gt;0,N66*100/L66,0)</f>
        <v>30.104889566986341</v>
      </c>
      <c r="P66" s="155">
        <f t="shared" ref="P66:P74" ca="1" si="41">IF(M66&gt;0,N66*100/M66,0)</f>
        <v>62.66843617664852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688200</v>
      </c>
      <c r="M68" s="93">
        <f t="shared" ca="1" si="42"/>
        <v>330600</v>
      </c>
      <c r="N68" s="93">
        <f t="shared" ca="1" si="42"/>
        <v>207181.85</v>
      </c>
      <c r="O68" s="93">
        <f t="shared" ca="1" si="40"/>
        <v>30.104889566986341</v>
      </c>
      <c r="P68" s="93">
        <f t="shared" ca="1" si="41"/>
        <v>62.66843617664852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330600</v>
      </c>
      <c r="N69" s="498">
        <f t="shared" ca="1" si="43"/>
        <v>207181.85</v>
      </c>
      <c r="O69" s="498">
        <f t="shared" ca="1" si="40"/>
        <v>30.104889566986341</v>
      </c>
      <c r="P69" s="498">
        <f t="shared" ca="1" si="41"/>
        <v>62.66843617664852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IFERROR(__xludf.DUMMYFUNCTION("IMPORTRANGE(""https://docs.google.com/spreadsheets/d/1MeEWN-I1oV_STSDYn1IFDPWt_1FKiwhDph83XaGc0o0/edit?usp=sharing"",""งบพรบ!AL75"")"),330600)</f>
        <v>330600</v>
      </c>
      <c r="N71" s="93">
        <f ca="1">IFERROR(__xludf.DUMMYFUNCTION("IMPORTRANGE(""https://docs.google.com/spreadsheets/d/1MeEWN-I1oV_STSDYn1IFDPWt_1FKiwhDph83XaGc0o0/edit?usp=sharing"",""งบพรบ!AN75"")"),207181.85)</f>
        <v>207181.85</v>
      </c>
      <c r="O71" s="93">
        <f t="shared" ca="1" si="40"/>
        <v>30.104889566986341</v>
      </c>
      <c r="P71" s="93">
        <f t="shared" ca="1" si="41"/>
        <v>62.66843617664852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23640</v>
      </c>
      <c r="N88" s="155">
        <f t="shared" ca="1" si="49"/>
        <v>19903</v>
      </c>
      <c r="O88" s="155">
        <f t="shared" ref="O88:O96" ca="1" si="50">IF(L88&gt;0,N88*100/L88,0)</f>
        <v>23.186160298229264</v>
      </c>
      <c r="P88" s="155">
        <f t="shared" ref="P88:P96" ca="1" si="51">IF(M88&gt;0,N88*100/M88,0)</f>
        <v>84.19204737732656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23640</v>
      </c>
      <c r="N90" s="93">
        <f t="shared" ca="1" si="52"/>
        <v>19903</v>
      </c>
      <c r="O90" s="93">
        <f t="shared" ca="1" si="50"/>
        <v>23.186160298229264</v>
      </c>
      <c r="P90" s="93">
        <f t="shared" ca="1" si="51"/>
        <v>84.19204737732656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23640</v>
      </c>
      <c r="N91" s="498">
        <f t="shared" ca="1" si="53"/>
        <v>19903</v>
      </c>
      <c r="O91" s="498">
        <f t="shared" ca="1" si="50"/>
        <v>23.186160298229264</v>
      </c>
      <c r="P91" s="498">
        <f t="shared" ca="1" si="51"/>
        <v>84.19204737732656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IFERROR(__xludf.DUMMYFUNCTION("IMPORTRANGE(""https://docs.google.com/spreadsheets/d/1MeEWN-I1oV_STSDYn1IFDPWt_1FKiwhDph83XaGc0o0/edit?usp=sharing"",""งบพรบ!AV75"")"),23640)</f>
        <v>23640</v>
      </c>
      <c r="N93" s="93">
        <f ca="1">IFERROR(__xludf.DUMMYFUNCTION("IMPORTRANGE(""https://docs.google.com/spreadsheets/d/1MeEWN-I1oV_STSDYn1IFDPWt_1FKiwhDph83XaGc0o0/edit?usp=sharing"",""งบพรบ!AX75"")"),19903)</f>
        <v>19903</v>
      </c>
      <c r="O93" s="93">
        <f t="shared" ca="1" si="50"/>
        <v>23.186160298229264</v>
      </c>
      <c r="P93" s="93">
        <f t="shared" ca="1" si="51"/>
        <v>84.19204737732656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IFERROR(__xludf.DUMMYFUNCTION("IMPORTRANGE(""https://docs.google.com/spreadsheets/d/1MeEWN-I1oV_STSDYn1IFDPWt_1FKiwhDph83XaGc0o0/edit?usp=sharing"",""งบพรบ!BZ75"")"),0)</f>
        <v>0</v>
      </c>
      <c r="N154" s="93">
        <f ca="1">IFERROR(__xludf.DUMMYFUNCTION("IMPORTRANGE(""https://docs.google.com/spreadsheets/d/1MeEWN-I1oV_STSDYn1IFDPWt_1FKiwhDph83XaGc0o0/edit?usp=sharing"",""งบพรบ!CB75"")"),0)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59">
        <f t="shared" ref="I164:J164" ca="1" si="83">I174+I177</f>
        <v>0</v>
      </c>
      <c r="J164" s="859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31000</v>
      </c>
      <c r="N181" s="155">
        <f t="shared" ca="1" si="92"/>
        <v>240</v>
      </c>
      <c r="O181" s="155">
        <f t="shared" ref="O181:O189" ca="1" si="93">IF(L181&gt;0,N181*100/L181,0)</f>
        <v>0.39669421487603307</v>
      </c>
      <c r="P181" s="155">
        <f t="shared" ref="P181:P189" ca="1" si="94">IF(M181&gt;0,N181*100/M181,0)</f>
        <v>0.77419354838709675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60500</v>
      </c>
      <c r="M183" s="93">
        <f t="shared" ca="1" si="95"/>
        <v>31000</v>
      </c>
      <c r="N183" s="93">
        <f t="shared" ca="1" si="95"/>
        <v>240</v>
      </c>
      <c r="O183" s="93">
        <f t="shared" ca="1" si="93"/>
        <v>0.39669421487603307</v>
      </c>
      <c r="P183" s="93">
        <f t="shared" ca="1" si="94"/>
        <v>0.77419354838709675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31000</v>
      </c>
      <c r="N184" s="498">
        <f t="shared" ca="1" si="96"/>
        <v>240</v>
      </c>
      <c r="O184" s="498">
        <f t="shared" ca="1" si="93"/>
        <v>0.39669421487603307</v>
      </c>
      <c r="P184" s="498">
        <f t="shared" ca="1" si="94"/>
        <v>0.77419354838709675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IFERROR(__xludf.DUMMYFUNCTION("IMPORTRANGE(""https://docs.google.com/spreadsheets/d/1MeEWN-I1oV_STSDYn1IFDPWt_1FKiwhDph83XaGc0o0/edit?usp=sharing"",""งบพรบ!CT75"")"),31000)</f>
        <v>31000</v>
      </c>
      <c r="N186" s="93">
        <f ca="1">IFERROR(__xludf.DUMMYFUNCTION("IMPORTRANGE(""https://docs.google.com/spreadsheets/d/1MeEWN-I1oV_STSDYn1IFDPWt_1FKiwhDph83XaGc0o0/edit?usp=sharing"",""งบพรบ!CV75"")"),240)</f>
        <v>240</v>
      </c>
      <c r="O186" s="93">
        <f t="shared" ca="1" si="93"/>
        <v>0.39669421487603307</v>
      </c>
      <c r="P186" s="93">
        <f t="shared" ca="1" si="94"/>
        <v>0.77419354838709675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0</v>
      </c>
      <c r="K190" s="273">
        <f ca="1">IF(I190&gt;0,J190*100/I190,0)</f>
        <v>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0</v>
      </c>
      <c r="K276" s="407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1240</v>
      </c>
      <c r="O277" s="155">
        <f t="shared" ref="O277:O285" ca="1" si="126">IF(L277&gt;0,N277*100/L277,0)</f>
        <v>5.4794520547945202</v>
      </c>
      <c r="P277" s="155">
        <f t="shared" ref="P277:P285" ca="1" si="127">IF(M277&gt;0,N277*100/M277,0)</f>
        <v>5.4794520547945202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1240</v>
      </c>
      <c r="O279" s="93">
        <f t="shared" ca="1" si="126"/>
        <v>5.4794520547945202</v>
      </c>
      <c r="P279" s="93">
        <f t="shared" ca="1" si="127"/>
        <v>5.4794520547945202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1240</v>
      </c>
      <c r="O280" s="498">
        <f t="shared" ca="1" si="126"/>
        <v>5.4794520547945202</v>
      </c>
      <c r="P280" s="498">
        <f t="shared" ca="1" si="127"/>
        <v>5.4794520547945202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IFERROR(__xludf.DUMMYFUNCTION("IMPORTRANGE(""https://docs.google.com/spreadsheets/d/1MeEWN-I1oV_STSDYn1IFDPWt_1FKiwhDph83XaGc0o0/edit?usp=sharing"",""งบพรบ!DP75"")"),1240)</f>
        <v>1240</v>
      </c>
      <c r="O282" s="93">
        <f t="shared" ca="1" si="126"/>
        <v>5.4794520547945202</v>
      </c>
      <c r="P282" s="93">
        <f t="shared" ca="1" si="127"/>
        <v>5.4794520547945202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IFERROR(__xludf.DUMMYFUNCTION("IMPORTRANGE(""https://docs.google.com/spreadsheets/d/1QqKyyYR6Q21VydFLVH3TRQUabQu_ym0Zz7PgGX0-kHA/edit?usp=sharing"",""แผน!EB75"")"),5)</f>
        <v>5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6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3739400</v>
      </c>
      <c r="N315" s="155">
        <f t="shared" ca="1" si="143"/>
        <v>101779.76</v>
      </c>
      <c r="O315" s="155">
        <f t="shared" ref="O315:O323" ca="1" si="144">IF(L315&gt;0,N315*100/L315,0)</f>
        <v>2.711957367439382</v>
      </c>
      <c r="P315" s="155">
        <f t="shared" ref="P315:P323" ca="1" si="145">IF(M315&gt;0,N315*100/M315,0)</f>
        <v>2.7218206129325559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3753000</v>
      </c>
      <c r="M317" s="93">
        <f t="shared" ca="1" si="146"/>
        <v>3739400</v>
      </c>
      <c r="N317" s="93">
        <f t="shared" ca="1" si="146"/>
        <v>101779.76</v>
      </c>
      <c r="O317" s="93">
        <f t="shared" ca="1" si="144"/>
        <v>2.711957367439382</v>
      </c>
      <c r="P317" s="93">
        <f t="shared" ca="1" si="145"/>
        <v>2.7218206129325559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139400</v>
      </c>
      <c r="N318" s="498">
        <f t="shared" ca="1" si="147"/>
        <v>101779.76</v>
      </c>
      <c r="O318" s="498">
        <f t="shared" ca="1" si="144"/>
        <v>66.522718954248361</v>
      </c>
      <c r="P318" s="498">
        <f t="shared" ca="1" si="145"/>
        <v>73.012740315638453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IFERROR(__xludf.DUMMYFUNCTION("IMPORTRANGE(""https://docs.google.com/spreadsheets/d/1MeEWN-I1oV_STSDYn1IFDPWt_1FKiwhDph83XaGc0o0/edit?usp=sharing"",""งบพรบ!EH75"")"),139400)</f>
        <v>139400</v>
      </c>
      <c r="N320" s="93">
        <f ca="1">IFERROR(__xludf.DUMMYFUNCTION("IMPORTRANGE(""https://docs.google.com/spreadsheets/d/1MeEWN-I1oV_STSDYn1IFDPWt_1FKiwhDph83XaGc0o0/edit?usp=sharing"",""งบพรบ!EJ75"")"),101779.76)</f>
        <v>101779.76</v>
      </c>
      <c r="O320" s="93">
        <f t="shared" ca="1" si="144"/>
        <v>66.522718954248361</v>
      </c>
      <c r="P320" s="93">
        <f t="shared" ca="1" si="145"/>
        <v>73.012740315638453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3600000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IFERROR(__xludf.DUMMYFUNCTION("IMPORTRANGE(""https://docs.google.com/spreadsheets/d/1MeEWN-I1oV_STSDYn1IFDPWt_1FKiwhDph83XaGc0o0/edit?usp=sharing"",""งบพรบ!EI75"")"),3600000)</f>
        <v>3600000</v>
      </c>
      <c r="N323" s="93">
        <f ca="1">IFERROR(__xludf.DUMMYFUNCTION("IMPORTRANGE(""https://docs.google.com/spreadsheets/d/1MeEWN-I1oV_STSDYn1IFDPWt_1FKiwhDph83XaGc0o0/edit?usp=sharing"",""งบพรบ!EK75"")"),0)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758</v>
      </c>
      <c r="K327" s="446">
        <f ca="1">IF(I327&gt;0,J327*100/I327,0)</f>
        <v>37.9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36080</v>
      </c>
      <c r="O328" s="155">
        <f t="shared" ref="O328:O336" ca="1" si="150">IF(L328&gt;0,N328*100/L328,0)</f>
        <v>21.476190476190474</v>
      </c>
      <c r="P328" s="155">
        <f t="shared" ref="P328:P336" ca="1" si="151">IF(M328&gt;0,N328*100/M328,0)</f>
        <v>42.952380952380949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36080</v>
      </c>
      <c r="O330" s="93">
        <f t="shared" ca="1" si="150"/>
        <v>21.476190476190474</v>
      </c>
      <c r="P330" s="93">
        <f t="shared" ca="1" si="151"/>
        <v>42.952380952380949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84000</v>
      </c>
      <c r="N331" s="498">
        <f t="shared" ca="1" si="153"/>
        <v>36080</v>
      </c>
      <c r="O331" s="498">
        <f t="shared" ca="1" si="150"/>
        <v>21.476190476190474</v>
      </c>
      <c r="P331" s="498">
        <f t="shared" ca="1" si="151"/>
        <v>42.952380952380949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IFERROR(__xludf.DUMMYFUNCTION("IMPORTRANGE(""https://docs.google.com/spreadsheets/d/1MeEWN-I1oV_STSDYn1IFDPWt_1FKiwhDph83XaGc0o0/edit?usp=sharing"",""งบพรบ!ER75"")"),84000)</f>
        <v>84000</v>
      </c>
      <c r="N333" s="93">
        <f ca="1">IFERROR(__xludf.DUMMYFUNCTION("IMPORTRANGE(""https://docs.google.com/spreadsheets/d/1MeEWN-I1oV_STSDYn1IFDPWt_1FKiwhDph83XaGc0o0/edit?usp=sharing"",""งบพรบ!ET75"")"),36080)</f>
        <v>36080</v>
      </c>
      <c r="O333" s="93">
        <f t="shared" ca="1" si="150"/>
        <v>21.476190476190474</v>
      </c>
      <c r="P333" s="93">
        <f t="shared" ca="1" si="151"/>
        <v>42.952380952380949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IFERROR(__xludf.DUMMYFUNCTION("IMPORTRANGE(""https://docs.google.com/spreadsheets/d/1kVcqe37tkHyjCSG3S0O1AXqVkqjo8mSIZil3BcpIysc/edit?usp=sharing"",""ศูนย์!D75"")"),732)</f>
        <v>732</v>
      </c>
      <c r="K338" s="498">
        <f ca="1">IF(I338&gt;0,J338*100/I338,0)</f>
        <v>36.6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IFERROR(__xludf.DUMMYFUNCTION("IMPORTRANGE(""https://docs.google.com/spreadsheets/d/1kVcqe37tkHyjCSG3S0O1AXqVkqjo8mSIZil3BcpIysc/edit?usp=sharing"",""ศูนย์!F75"")"),26)</f>
        <v>26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465750</v>
      </c>
      <c r="N345" s="155">
        <f t="shared" ca="1" si="155"/>
        <v>281644.09999999998</v>
      </c>
      <c r="O345" s="155">
        <f t="shared" ref="O345:O353" ca="1" si="156">IF(L345&gt;0,N345*100/L345,0)</f>
        <v>33.782427731798002</v>
      </c>
      <c r="P345" s="155">
        <f t="shared" ref="P345:P353" ca="1" si="157">IF(M345&gt;0,N345*100/M345,0)</f>
        <v>60.471089640364994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833700</v>
      </c>
      <c r="M347" s="93">
        <f t="shared" ca="1" si="158"/>
        <v>465750</v>
      </c>
      <c r="N347" s="93">
        <f t="shared" ca="1" si="158"/>
        <v>281644.09999999998</v>
      </c>
      <c r="O347" s="93">
        <f t="shared" ca="1" si="156"/>
        <v>33.782427731798002</v>
      </c>
      <c r="P347" s="93">
        <f t="shared" ca="1" si="157"/>
        <v>60.471089640364994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367950</v>
      </c>
      <c r="N348" s="498">
        <f t="shared" ca="1" si="159"/>
        <v>188634.1</v>
      </c>
      <c r="O348" s="498">
        <f t="shared" ca="1" si="156"/>
        <v>25.633115912488108</v>
      </c>
      <c r="P348" s="498">
        <f t="shared" ca="1" si="157"/>
        <v>51.266231824976217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IFERROR(__xludf.DUMMYFUNCTION("IMPORTRANGE(""https://docs.google.com/spreadsheets/d/1MeEWN-I1oV_STSDYn1IFDPWt_1FKiwhDph83XaGc0o0/edit?usp=sharing"",""งบพรบ!FB75"")"),367950)</f>
        <v>367950</v>
      </c>
      <c r="N350" s="93">
        <f ca="1">IFERROR(__xludf.DUMMYFUNCTION("IMPORTRANGE(""https://docs.google.com/spreadsheets/d/1MeEWN-I1oV_STSDYn1IFDPWt_1FKiwhDph83XaGc0o0/edit?usp=sharing"",""งบพรบ!FD75"")"),188634.1)</f>
        <v>188634.1</v>
      </c>
      <c r="O350" s="93">
        <f t="shared" ca="1" si="156"/>
        <v>25.633115912488108</v>
      </c>
      <c r="P350" s="93">
        <f t="shared" ca="1" si="157"/>
        <v>51.266231824976217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97800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95.102249488752562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IFERROR(__xludf.DUMMYFUNCTION("IMPORTRANGE(""https://docs.google.com/spreadsheets/d/1MeEWN-I1oV_STSDYn1IFDPWt_1FKiwhDph83XaGc0o0/edit?usp=sharing"",""งบพรบ!FC75"")"),97800)</f>
        <v>97800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95.102249488752562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IFERROR(__xludf.DUMMYFUNCTION("IMPORTRANGE(""https://docs.google.com/spreadsheets/d/1XWAQStnk-4SwqDmLtmXYiTMKHgktTP8We1SCoS47DrQ/edit?usp=sharing"",""จัดที่ดิน!W75"")"),74)</f>
        <v>74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IFERROR(__xludf.DUMMYFUNCTION("IMPORTRANGE(""https://docs.google.com/spreadsheets/d/1XWAQStnk-4SwqDmLtmXYiTMKHgktTP8We1SCoS47DrQ/edit?usp=sharing"",""จัดที่ดิน!X75"")"),891.18)</f>
        <v>891.18</v>
      </c>
      <c r="K359" s="498">
        <f t="shared" ca="1" si="161"/>
        <v>42.437142857142859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IFERROR(__xludf.DUMMYFUNCTION("IMPORTRANGE(""https://docs.google.com/spreadsheets/d/1XWAQStnk-4SwqDmLtmXYiTMKHgktTP8We1SCoS47DrQ/edit?usp=sharing"",""จัดที่ดิน!Y75"")"),39)</f>
        <v>39</v>
      </c>
      <c r="K360" s="498">
        <f t="shared" ca="1" si="161"/>
        <v>18.571428571428573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IFERROR(__xludf.DUMMYFUNCTION("IMPORTRANGE(""https://docs.google.com/spreadsheets/d/1XWAQStnk-4SwqDmLtmXYiTMKHgktTP8We1SCoS47DrQ/edit?usp=sharing"",""จัดที่ดิน!Z75"")"),481.06)</f>
        <v>481.06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34</v>
      </c>
      <c r="K364" s="480">
        <f t="shared" ca="1" si="161"/>
        <v>12.592592592592593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IFERROR(__xludf.DUMMYFUNCTION("IMPORTRANGE(""https://docs.google.com/spreadsheets/d/1XWAQStnk-4SwqDmLtmXYiTMKHgktTP8We1SCoS47DrQ/edit?usp=sharing"",""จัดที่ดิน!E75"")"),35)</f>
        <v>35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IFERROR(__xludf.DUMMYFUNCTION("IMPORTRANGE(""https://docs.google.com/spreadsheets/d/1XWAQStnk-4SwqDmLtmXYiTMKHgktTP8We1SCoS47DrQ/edit?usp=sharing"",""จัดที่ดิน!F75"")"),410.12)</f>
        <v>410.12</v>
      </c>
      <c r="K369" s="498">
        <f t="shared" ca="1" si="163"/>
        <v>31.547692307692309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34</v>
      </c>
      <c r="K374" s="492">
        <f t="shared" ca="1" si="163"/>
        <v>24.285714285714285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IFERROR(__xludf.DUMMYFUNCTION("IMPORTRANGE(""https://docs.google.com/spreadsheets/d/1XWAQStnk-4SwqDmLtmXYiTMKHgktTP8We1SCoS47DrQ/edit?usp=sharing"",""จัดที่ดิน!AH75"")"),39)</f>
        <v>39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IFERROR(__xludf.DUMMYFUNCTION("IMPORTRANGE(""https://docs.google.com/spreadsheets/d/1XWAQStnk-4SwqDmLtmXYiTMKHgktTP8We1SCoS47DrQ/edit?usp=sharing"",""จัดที่ดิน!AI75"")"),481.06)</f>
        <v>481.06</v>
      </c>
      <c r="K378" s="498">
        <f t="shared" ca="1" si="164"/>
        <v>60.1325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IFERROR(__xludf.DUMMYFUNCTION("IMPORTRANGE(""https://docs.google.com/spreadsheets/d/1XWAQStnk-4SwqDmLtmXYiTMKHgktTP8We1SCoS47DrQ/edit?usp=sharing"",""จัดที่ดิน!AJ75"")"),73)</f>
        <v>73</v>
      </c>
      <c r="K379" s="498">
        <f t="shared" ca="1" si="164"/>
        <v>52.142857142857146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IFERROR(__xludf.DUMMYFUNCTION("IMPORTRANGE(""https://docs.google.com/spreadsheets/d/1XWAQStnk-4SwqDmLtmXYiTMKHgktTP8We1SCoS47DrQ/edit?usp=sharing"",""จัดที่ดิน!AK75"")"),1026.56)</f>
        <v>1026.56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IFERROR(__xludf.DUMMYFUNCTION("IMPORTRANGE(""https://docs.google.com/spreadsheets/d/1XWAQStnk-4SwqDmLtmXYiTMKHgktTP8We1SCoS47DrQ/edit?usp=sharing"",""จัดที่ดิน!AL75"")"),34)</f>
        <v>34</v>
      </c>
      <c r="K381" s="498">
        <f t="shared" ca="1" si="164"/>
        <v>24.285714285714285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IFERROR(__xludf.DUMMYFUNCTION("IMPORTRANGE(""https://docs.google.com/spreadsheets/d/1XWAQStnk-4SwqDmLtmXYiTMKHgktTP8We1SCoS47DrQ/edit?usp=sharing"",""จัดที่ดิน!AM75"")"),545.5)</f>
        <v>545.5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IFERROR(__xludf.DUMMYFUNCTION("IMPORTRANGE(""https://docs.google.com/spreadsheets/d/1QqKyyYR6Q21VydFLVH3TRQUabQu_ym0Zz7PgGX0-kHA/edit?usp=sharing"",""แผน!EW75"")"),20)</f>
        <v>20</v>
      </c>
      <c r="J385" s="501">
        <f ca="1">IFERROR(__xludf.DUMMYFUNCTION("IMPORTRANGE(""https://docs.google.com/spreadsheets/d/1XWAQStnk-4SwqDmLtmXYiTMKHgktTP8We1SCoS47DrQ/edit?usp=sharing"",""จัดที่ดิน!AP75"")"),0)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15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6580770</v>
      </c>
      <c r="O402" s="155">
        <f t="shared" ref="O402:O410" ca="1" si="175">IF(L402&gt;0,N402*100/L402,0)</f>
        <v>19.355205882352941</v>
      </c>
      <c r="P402" s="155">
        <f t="shared" ref="P402:P410" ca="1" si="176">IF(M402&gt;0,N402*100/M402,0)</f>
        <v>19.355205882352941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6580770</v>
      </c>
      <c r="O404" s="93">
        <f t="shared" ca="1" si="175"/>
        <v>19.355205882352941</v>
      </c>
      <c r="P404" s="93">
        <f t="shared" ca="1" si="176"/>
        <v>19.355205882352941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6580770</v>
      </c>
      <c r="O408" s="498">
        <f t="shared" ca="1" si="175"/>
        <v>19.355205882352941</v>
      </c>
      <c r="P408" s="498">
        <f t="shared" ca="1" si="176"/>
        <v>19.355205882352941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IFERROR(__xludf.DUMMYFUNCTION("IMPORTRANGE(""https://docs.google.com/spreadsheets/d/1MeEWN-I1oV_STSDYn1IFDPWt_1FKiwhDph83XaGc0o0/edit?usp=sharing"",""งบพรบ!FY75"")"),6580770)</f>
        <v>6580770</v>
      </c>
      <c r="O410" s="93">
        <f t="shared" ca="1" si="175"/>
        <v>19.355205882352941</v>
      </c>
      <c r="P410" s="93">
        <f t="shared" ca="1" si="176"/>
        <v>19.355205882352941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15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1571237</v>
      </c>
      <c r="M414" s="549">
        <f t="shared" si="181"/>
        <v>0</v>
      </c>
      <c r="N414" s="549">
        <f t="shared" si="181"/>
        <v>96688</v>
      </c>
      <c r="O414" s="549">
        <f ca="1">IF(L414&gt;0,N414*100/L414,0)</f>
        <v>6.1536229098474644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9358</v>
      </c>
      <c r="O419" s="155">
        <f t="shared" ref="O419:O424" ca="1" si="185">IF(L419&gt;0,N419*100/L419,0)</f>
        <v>14.059495192307692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9358</v>
      </c>
      <c r="O421" s="93">
        <f t="shared" ca="1" si="185"/>
        <v>14.059495192307692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9358</v>
      </c>
      <c r="O422" s="498">
        <f t="shared" ca="1" si="185"/>
        <v>14.059495192307692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v>0</v>
      </c>
      <c r="N424" s="93">
        <f>N425+N426+N427+N428</f>
        <v>9358</v>
      </c>
      <c r="O424" s="93">
        <f t="shared" ca="1" si="185"/>
        <v>14.059495192307692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5570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3788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IFERROR(__xludf.DUMMYFUNCTION("IMPORTRANGE(""https://docs.google.com/spreadsheets/d/1QqKyyYR6Q21VydFLVH3TRQUabQu_ym0Zz7PgGX0-kHA/edit?usp=sharing"",""แผน!FC75"")"),15)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IFERROR(__xludf.DUMMYFUNCTION("IMPORTRANGE(""https://docs.google.com/spreadsheets/d/1QqKyyYR6Q21VydFLVH3TRQUabQu_ym0Zz7PgGX0-kHA/edit?usp=sharing"",""แผน!FD75"")"),0)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IFERROR(__xludf.DUMMYFUNCTION("IMPORTRANGE(""https://docs.google.com/spreadsheets/d/1QqKyyYR6Q21VydFLVH3TRQUabQu_ym0Zz7PgGX0-kHA/edit?usp=sharing"",""แผน!FF75"")"),15)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IFERROR(__xludf.DUMMYFUNCTION("IMPORTRANGE(""https://docs.google.com/spreadsheets/d/1QqKyyYR6Q21VydFLVH3TRQUabQu_ym0Zz7PgGX0-kHA/edit?usp=sharing"",""แผน!FX75"")"),31)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IFERROR(__xludf.DUMMYFUNCTION("IMPORTRANGE(""https://docs.google.com/spreadsheets/d/1QqKyyYR6Q21VydFLVH3TRQUabQu_ym0Zz7PgGX0-kHA/edit?usp=sharing"",""แผน!FW75"")"),300)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si="206"/>
        <v>0</v>
      </c>
      <c r="N467" s="195">
        <f t="shared" si="206"/>
        <v>36752</v>
      </c>
      <c r="O467" s="195">
        <f t="shared" ref="O467:O472" ca="1" si="207">IF(L467&gt;0,N467*100/L467,0)</f>
        <v>13.959123832530015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263283</v>
      </c>
      <c r="M469" s="93">
        <f t="shared" si="209"/>
        <v>0</v>
      </c>
      <c r="N469" s="93">
        <f t="shared" si="209"/>
        <v>36752</v>
      </c>
      <c r="O469" s="93">
        <f t="shared" ca="1" si="207"/>
        <v>13.959123832530015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si="210"/>
        <v>0</v>
      </c>
      <c r="N470" s="498">
        <f t="shared" si="210"/>
        <v>36752</v>
      </c>
      <c r="O470" s="498">
        <f t="shared" ca="1" si="207"/>
        <v>13.959123832530015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v>0</v>
      </c>
      <c r="N472" s="93">
        <f>N473+N474+N475+N476</f>
        <v>36752</v>
      </c>
      <c r="O472" s="93">
        <f t="shared" ca="1" si="207"/>
        <v>13.959123832530015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36752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80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667960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IFERROR(__xludf.DUMMYFUNCTION("IMPORTRANGE(""https://docs.google.com/spreadsheets/d/1QqKyyYR6Q21VydFLVH3TRQUabQu_ym0Zz7PgGX0-kHA/edit?usp=sharing"",""แผน!GU75"")"),80)</f>
        <v>80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58</v>
      </c>
      <c r="K538" s="498">
        <f t="shared" ca="1" si="234"/>
        <v>72.5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22</v>
      </c>
      <c r="K539" s="498">
        <f t="shared" ca="1" si="234"/>
        <v>27.5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60297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320534</v>
      </c>
      <c r="M544" s="155">
        <f t="shared" si="236"/>
        <v>0</v>
      </c>
      <c r="N544" s="155">
        <f t="shared" si="236"/>
        <v>50578</v>
      </c>
      <c r="O544" s="155">
        <f t="shared" ref="O544:O549" ca="1" si="237">IF(L544&gt;0,N544*100/L544,0)</f>
        <v>15.779293304298452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320534</v>
      </c>
      <c r="M546" s="93">
        <f t="shared" si="240"/>
        <v>0</v>
      </c>
      <c r="N546" s="93">
        <f t="shared" si="240"/>
        <v>50578</v>
      </c>
      <c r="O546" s="93">
        <f t="shared" ca="1" si="237"/>
        <v>15.779293304298452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320534</v>
      </c>
      <c r="M547" s="498">
        <f t="shared" si="241"/>
        <v>0</v>
      </c>
      <c r="N547" s="498">
        <f t="shared" si="241"/>
        <v>50578</v>
      </c>
      <c r="O547" s="498">
        <f t="shared" ca="1" si="237"/>
        <v>15.779293304298452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IFERROR(__xludf.DUMMYFUNCTION("IMPORTRANGE(""https://docs.google.com/spreadsheets/d/1QqKyyYR6Q21VydFLVH3TRQUabQu_ym0Zz7PgGX0-kHA/edit?usp=sharing"",""แผน!HB75"")"),320534)</f>
        <v>320534</v>
      </c>
      <c r="M549" s="93">
        <v>0</v>
      </c>
      <c r="N549" s="93">
        <f>N550+N551+N552+N553+N554</f>
        <v>50578</v>
      </c>
      <c r="O549" s="93">
        <f t="shared" ca="1" si="237"/>
        <v>15.779293304298452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26000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24578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60297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16615.900000000001</v>
      </c>
      <c r="K560" s="412">
        <f t="shared" ca="1" si="246"/>
        <v>27.556760701195753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1331</v>
      </c>
      <c r="K561" s="412">
        <f t="shared" ca="1" si="246"/>
        <v>26.231769806858495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15203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1212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1396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116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16.899999999999999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IFERROR(__xludf.DUMMYFUNCTION("IMPORTRANGE(""https://docs.google.com/spreadsheets/d/1QqKyyYR6Q21VydFLVH3TRQUabQu_ym0Zz7PgGX0-kHA/edit?usp=sharing"",""แผน!HJ75"")"),0)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IFERROR(__xludf.DUMMYFUNCTION("IMPORTRANGE(""https://docs.google.com/spreadsheets/d/1QqKyyYR6Q21VydFLVH3TRQUabQu_ym0Zz7PgGX0-kHA/edit?usp=sharing"",""แผน!HI75"")"),0)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IFERROR(__xludf.DUMMYFUNCTION("IMPORTRANGE(""https://docs.google.com/spreadsheets/d/1QqKyyYR6Q21VydFLVH3TRQUabQu_ym0Zz7PgGX0-kHA/edit?usp=sharing"",""แผน!HL75"")"),0)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IFERROR(__xludf.DUMMYFUNCTION("IMPORTRANGE(""https://docs.google.com/spreadsheets/d/1QqKyyYR6Q21VydFLVH3TRQUabQu_ym0Zz7PgGX0-kHA/edit?usp=sharing"",""แผน!HK75"")"),0)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50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252900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IFERROR(__xludf.DUMMYFUNCTION("IMPORTRANGE(""https://docs.google.com/spreadsheets/d/1QqKyyYR6Q21VydFLVH3TRQUabQu_ym0Zz7PgGX0-kHA/edit?usp=sharing"",""แผน!IA75"")"),0)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IFERROR(__xludf.DUMMYFUNCTION("IMPORTRANGE(""https://docs.google.com/spreadsheets/d/1QqKyyYR6Q21VydFLVH3TRQUabQu_ym0Zz7PgGX0-kHA/edit?usp=sharing"",""แผน!IE75"")"),0)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IFERROR(__xludf.DUMMYFUNCTION("IMPORTRANGE(""https://docs.google.com/spreadsheets/d/1QqKyyYR6Q21VydFLVH3TRQUabQu_ym0Zz7PgGX0-kHA/edit?usp=sharing"",""แผน!IH75"")"),0)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IFERROR(__xludf.DUMMYFUNCTION("IMPORTRANGE(""https://docs.google.com/spreadsheets/d/1QqKyyYR6Q21VydFLVH3TRQUabQu_ym0Zz7PgGX0-kHA/edit?usp=sharing"",""แผน!IJ75"")"),0)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IFERROR(__xludf.DUMMYFUNCTION("IMPORTRANGE(""https://docs.google.com/spreadsheets/d/1QqKyyYR6Q21VydFLVH3TRQUabQu_ym0Zz7PgGX0-kHA/edit?usp=sharing"",""แผน!IK75"")"),0)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IFERROR(__xludf.DUMMYFUNCTION("IMPORTRANGE(""https://docs.google.com/spreadsheets/d/1QqKyyYR6Q21VydFLVH3TRQUabQu_ym0Zz7PgGX0-kHA/edit?usp=sharing"",""แผน!IP75"")"),0)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333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IFERROR(__xludf.DUMMYFUNCTION("IMPORTRANGE(""https://docs.google.com/spreadsheets/d/19vJNZY_5yjcGF2XGBMNZRCAIB0Kwfpjp8YEOfu-bneM/edit?usp=sharing"",""งานกองทุน!F75"")"),23876.28)</f>
        <v>23876.28</v>
      </c>
      <c r="K821" s="498">
        <f t="shared" ref="K821:K828" ca="1" si="335">IF(I821&gt;0,J821*100/I821,0)</f>
        <v>15.178643855315071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IFERROR(__xludf.DUMMYFUNCTION("IMPORTRANGE(""https://docs.google.com/spreadsheets/d/19vJNZY_5yjcGF2XGBMNZRCAIB0Kwfpjp8YEOfu-bneM/edit?usp=sharing"",""งานกองทุน!E75"")"),8)</f>
        <v>8</v>
      </c>
      <c r="K822" s="498">
        <f t="shared" ca="1" si="335"/>
        <v>44.444444444444443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IFERROR(__xludf.DUMMYFUNCTION("IMPORTRANGE(""https://docs.google.com/spreadsheets/d/19vJNZY_5yjcGF2XGBMNZRCAIB0Kwfpjp8YEOfu-bneM/edit?usp=sharing"",""งานกองทุน!K75"")"),119114.69)</f>
        <v>119114.69</v>
      </c>
      <c r="K823" s="498">
        <f t="shared" ca="1" si="335"/>
        <v>15.634749512061711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IFERROR(__xludf.DUMMYFUNCTION("IMPORTRANGE(""https://docs.google.com/spreadsheets/d/19vJNZY_5yjcGF2XGBMNZRCAIB0Kwfpjp8YEOfu-bneM/edit?usp=sharing"",""งานกองทุน!J75"")"),32)</f>
        <v>32</v>
      </c>
      <c r="K824" s="498">
        <f t="shared" ca="1" si="335"/>
        <v>123.07692307692308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IFERROR(__xludf.DUMMYFUNCTION("IMPORTRANGE(""https://docs.google.com/spreadsheets/d/19vJNZY_5yjcGF2XGBMNZRCAIB0Kwfpjp8YEOfu-bneM/edit?usp=sharing"",""งานกองทุน!P75"")"),1684.62)</f>
        <v>1684.62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IFERROR(__xludf.DUMMYFUNCTION("IMPORTRANGE(""https://docs.google.com/spreadsheets/d/19vJNZY_5yjcGF2XGBMNZRCAIB0Kwfpjp8YEOfu-bneM/edit?usp=sharing"",""งานกองทุน!O75"")"),2)</f>
        <v>2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IFERROR(__xludf.DUMMYFUNCTION("IMPORTRANGE(""https://docs.google.com/spreadsheets/d/19vJNZY_5yjcGF2XGBMNZRCAIB0Kwfpjp8YEOfu-bneM/edit?usp=sharing"",""งานกองทุน!R75"")"),11)</f>
        <v>11</v>
      </c>
      <c r="J828" s="501">
        <f ca="1">IFERROR(__xludf.DUMMYFUNCTION("IMPORTRANGE(""https://docs.google.com/spreadsheets/d/19vJNZY_5yjcGF2XGBMNZRCAIB0Kwfpjp8YEOfu-bneM/edit?usp=sharing"",""งานกองทุน!T75"")"),0)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2BAE8-2E50-44E1-99A6-4202F094FAA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2.5703125" style="821" bestFit="1" customWidth="1"/>
    <col min="11" max="11" width="12.5703125" style="821" customWidth="1"/>
    <col min="12" max="14" width="21.2851562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334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5470671</v>
      </c>
      <c r="M8" s="22">
        <f t="shared" ca="1" si="0"/>
        <v>2115580</v>
      </c>
      <c r="N8" s="22">
        <f t="shared" ca="1" si="0"/>
        <v>1668571.8399999999</v>
      </c>
      <c r="O8" s="22">
        <f t="shared" ref="O8:O16" ca="1" si="1">IF(L8&gt;0,N8*100/L8,0)</f>
        <v>30.500314129656125</v>
      </c>
      <c r="P8" s="22">
        <f t="shared" ref="P8:P16" ca="1" si="2">IF(M8&gt;0,N8*100/M8,0)</f>
        <v>78.870656746613221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5470671</v>
      </c>
      <c r="M10" s="30">
        <f t="shared" ca="1" si="3"/>
        <v>2115580</v>
      </c>
      <c r="N10" s="30">
        <f t="shared" ca="1" si="3"/>
        <v>1668571.8399999999</v>
      </c>
      <c r="O10" s="30">
        <f t="shared" ca="1" si="1"/>
        <v>30.500314129656125</v>
      </c>
      <c r="P10" s="30">
        <f t="shared" ca="1" si="2"/>
        <v>78.870656746613221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5125871</v>
      </c>
      <c r="M11" s="498">
        <f t="shared" ca="1" si="4"/>
        <v>1770780</v>
      </c>
      <c r="N11" s="498">
        <f t="shared" ca="1" si="4"/>
        <v>1426771.8399999999</v>
      </c>
      <c r="O11" s="498">
        <f t="shared" ca="1" si="1"/>
        <v>27.834719991977948</v>
      </c>
      <c r="P11" s="498">
        <f t="shared" ca="1" si="2"/>
        <v>80.573071753690471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5125871</v>
      </c>
      <c r="M13" s="93">
        <f t="shared" ca="1" si="5"/>
        <v>1770780</v>
      </c>
      <c r="N13" s="93">
        <f t="shared" ca="1" si="5"/>
        <v>1426771.8399999999</v>
      </c>
      <c r="O13" s="93">
        <f t="shared" ca="1" si="1"/>
        <v>27.834719991977948</v>
      </c>
      <c r="P13" s="93">
        <f t="shared" ca="1" si="2"/>
        <v>80.573071753690471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241800</v>
      </c>
      <c r="O14" s="498">
        <f t="shared" ca="1" si="1"/>
        <v>70.127610208816705</v>
      </c>
      <c r="P14" s="498">
        <f t="shared" ca="1" si="2"/>
        <v>70.127610208816705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241800</v>
      </c>
      <c r="O16" s="52">
        <f t="shared" ca="1" si="1"/>
        <v>70.127610208816705</v>
      </c>
      <c r="P16" s="52">
        <f t="shared" ca="1" si="2"/>
        <v>70.127610208816705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2115580</v>
      </c>
      <c r="N18" s="22">
        <f t="shared" ca="1" si="8"/>
        <v>1049948.8399999999</v>
      </c>
      <c r="O18" s="22">
        <f t="shared" ref="O18:O26" ca="1" si="9">IF(L18&gt;0,N18*100/L18,0)</f>
        <v>29.114739569829556</v>
      </c>
      <c r="P18" s="22">
        <f t="shared" ref="P18:P26" ca="1" si="10">IF(M18&gt;0,N18*100/M18,0)</f>
        <v>49.629361215364099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2115580</v>
      </c>
      <c r="N20" s="30">
        <f t="shared" ca="1" si="11"/>
        <v>1049948.8399999999</v>
      </c>
      <c r="O20" s="30">
        <f t="shared" ca="1" si="9"/>
        <v>29.114739569829556</v>
      </c>
      <c r="P20" s="30">
        <f t="shared" ca="1" si="10"/>
        <v>49.629361215364099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1770780</v>
      </c>
      <c r="N21" s="498">
        <f t="shared" ca="1" si="12"/>
        <v>808148.84</v>
      </c>
      <c r="O21" s="498">
        <f t="shared" ca="1" si="9"/>
        <v>24.778858450778721</v>
      </c>
      <c r="P21" s="498">
        <f t="shared" ca="1" si="10"/>
        <v>45.638014886095391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3261445</v>
      </c>
      <c r="M23" s="93">
        <f t="shared" ca="1" si="13"/>
        <v>1770780</v>
      </c>
      <c r="N23" s="93">
        <f t="shared" ca="1" si="13"/>
        <v>808148.84</v>
      </c>
      <c r="O23" s="93">
        <f t="shared" ca="1" si="9"/>
        <v>24.778858450778721</v>
      </c>
      <c r="P23" s="93">
        <f t="shared" ca="1" si="10"/>
        <v>45.638014886095391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241800</v>
      </c>
      <c r="O24" s="498">
        <f t="shared" ca="1" si="9"/>
        <v>70.127610208816705</v>
      </c>
      <c r="P24" s="498">
        <f t="shared" ca="1" si="10"/>
        <v>70.127610208816705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241800</v>
      </c>
      <c r="O26" s="52">
        <f t="shared" ca="1" si="9"/>
        <v>70.127610208816705</v>
      </c>
      <c r="P26" s="52">
        <f t="shared" ca="1" si="10"/>
        <v>70.127610208816705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1864426</v>
      </c>
      <c r="M28" s="22">
        <f t="shared" si="16"/>
        <v>0</v>
      </c>
      <c r="N28" s="22">
        <f t="shared" si="16"/>
        <v>618623</v>
      </c>
      <c r="O28" s="22">
        <f t="shared" ref="O28:O37" ca="1" si="17">IF(L28&gt;0,N28*100/L28,0)</f>
        <v>33.180346122613606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1864426</v>
      </c>
      <c r="M30" s="30">
        <f t="shared" si="19"/>
        <v>0</v>
      </c>
      <c r="N30" s="30">
        <f t="shared" si="19"/>
        <v>618623</v>
      </c>
      <c r="O30" s="30">
        <f t="shared" ca="1" si="17"/>
        <v>33.180346122613606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1864426</v>
      </c>
      <c r="M31" s="498">
        <f t="shared" si="20"/>
        <v>0</v>
      </c>
      <c r="N31" s="498">
        <f t="shared" si="20"/>
        <v>618623</v>
      </c>
      <c r="O31" s="498">
        <f t="shared" ca="1" si="17"/>
        <v>33.180346122613606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1864426</v>
      </c>
      <c r="M33" s="93">
        <f t="shared" si="21"/>
        <v>0</v>
      </c>
      <c r="N33" s="93">
        <f t="shared" si="21"/>
        <v>618623</v>
      </c>
      <c r="O33" s="93">
        <f t="shared" ca="1" si="17"/>
        <v>33.180346122613606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3606245</v>
      </c>
      <c r="M37" s="852">
        <f t="shared" ca="1" si="24"/>
        <v>2115580</v>
      </c>
      <c r="N37" s="852">
        <f t="shared" ca="1" si="24"/>
        <v>1049948.8399999999</v>
      </c>
      <c r="O37" s="852">
        <f t="shared" ca="1" si="17"/>
        <v>29.114739569829556</v>
      </c>
      <c r="P37" s="852">
        <f t="shared" ca="1" si="18"/>
        <v>49.629361215364099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311300</v>
      </c>
      <c r="N41" s="85">
        <f t="shared" ca="1" si="25"/>
        <v>152127.74</v>
      </c>
      <c r="O41" s="85">
        <f t="shared" ref="O41:O49" ca="1" si="26">IF(L41&gt;0,N41*100/L41,0)</f>
        <v>25.388474632843792</v>
      </c>
      <c r="P41" s="85">
        <f t="shared" ref="P41:P49" ca="1" si="27">IF(M41&gt;0,N41*100/M41,0)</f>
        <v>48.86853196273691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311300</v>
      </c>
      <c r="N43" s="92">
        <f t="shared" ca="1" si="28"/>
        <v>152127.74</v>
      </c>
      <c r="O43" s="92">
        <f t="shared" ca="1" si="26"/>
        <v>25.388474632843792</v>
      </c>
      <c r="P43" s="92">
        <f t="shared" ca="1" si="27"/>
        <v>48.86853196273691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311300</v>
      </c>
      <c r="N44" s="498">
        <f t="shared" ca="1" si="29"/>
        <v>152127.74</v>
      </c>
      <c r="O44" s="498">
        <f t="shared" ca="1" si="26"/>
        <v>25.388474632843792</v>
      </c>
      <c r="P44" s="498">
        <f t="shared" ca="1" si="27"/>
        <v>48.86853196273691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IFERROR(__xludf.DUMMYFUNCTION("IMPORTRANGE(""https://docs.google.com/spreadsheets/d/1MeEWN-I1oV_STSDYn1IFDPWt_1FKiwhDph83XaGc0o0/edit?usp=sharing"",""งบพรบ!R76"")"),311300)</f>
        <v>311300</v>
      </c>
      <c r="N46" s="93">
        <f ca="1">IFERROR(__xludf.DUMMYFUNCTION("IMPORTRANGE(""https://docs.google.com/spreadsheets/d/1MeEWN-I1oV_STSDYn1IFDPWt_1FKiwhDph83XaGc0o0/edit?usp=sharing"",""งบพรบ!T76"")"),152127.74)</f>
        <v>152127.74</v>
      </c>
      <c r="O46" s="93">
        <f t="shared" ca="1" si="26"/>
        <v>25.388474632843792</v>
      </c>
      <c r="P46" s="93">
        <f t="shared" ca="1" si="27"/>
        <v>48.86853196273691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383150</v>
      </c>
      <c r="N53" s="116">
        <f t="shared" ca="1" si="31"/>
        <v>304589.90000000002</v>
      </c>
      <c r="O53" s="116">
        <f t="shared" ref="O53:O61" ca="1" si="32">IF(L53&gt;0,N53*100/L53,0)</f>
        <v>41.92565726083965</v>
      </c>
      <c r="P53" s="116">
        <f t="shared" ref="P53:P61" ca="1" si="33">IF(M53&gt;0,N53*100/M53,0)</f>
        <v>79.496254730523304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383150</v>
      </c>
      <c r="N55" s="123">
        <f t="shared" ca="1" si="34"/>
        <v>304589.90000000002</v>
      </c>
      <c r="O55" s="123">
        <f t="shared" ca="1" si="32"/>
        <v>41.92565726083965</v>
      </c>
      <c r="P55" s="123">
        <f t="shared" ca="1" si="33"/>
        <v>79.496254730523304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343350</v>
      </c>
      <c r="N56" s="498">
        <f t="shared" ca="1" si="35"/>
        <v>264789.90000000002</v>
      </c>
      <c r="O56" s="498">
        <f t="shared" ca="1" si="32"/>
        <v>38.559764089121892</v>
      </c>
      <c r="P56" s="498">
        <f t="shared" ca="1" si="33"/>
        <v>77.119528178243783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IFERROR(__xludf.DUMMYFUNCTION("IMPORTRANGE(""https://docs.google.com/spreadsheets/d/1MeEWN-I1oV_STSDYn1IFDPWt_1FKiwhDph83XaGc0o0/edit?usp=sharing"",""งบพรบ!AB76"")"),343350)</f>
        <v>343350</v>
      </c>
      <c r="N58" s="93">
        <f ca="1">IFERROR(__xludf.DUMMYFUNCTION("IMPORTRANGE(""https://docs.google.com/spreadsheets/d/1MeEWN-I1oV_STSDYn1IFDPWt_1FKiwhDph83XaGc0o0/edit?usp=sharing"",""งบพรบ!AD76"")"),264789.9)</f>
        <v>264789.90000000002</v>
      </c>
      <c r="O58" s="93">
        <f t="shared" ca="1" si="32"/>
        <v>38.559764089121892</v>
      </c>
      <c r="P58" s="93">
        <f t="shared" ca="1" si="33"/>
        <v>77.119528178243783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488400</v>
      </c>
      <c r="N66" s="155">
        <f t="shared" ca="1" si="39"/>
        <v>194656</v>
      </c>
      <c r="O66" s="155">
        <f t="shared" ref="O66:O74" ca="1" si="40">IF(L66&gt;0,N66*100/L66,0)</f>
        <v>24.460417190248805</v>
      </c>
      <c r="P66" s="155">
        <f t="shared" ref="P66:P74" ca="1" si="41">IF(M66&gt;0,N66*100/M66,0)</f>
        <v>39.855855855855857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795800</v>
      </c>
      <c r="M68" s="93">
        <f t="shared" ca="1" si="42"/>
        <v>488400</v>
      </c>
      <c r="N68" s="93">
        <f t="shared" ca="1" si="42"/>
        <v>194656</v>
      </c>
      <c r="O68" s="93">
        <f t="shared" ca="1" si="40"/>
        <v>24.460417190248805</v>
      </c>
      <c r="P68" s="93">
        <f t="shared" ca="1" si="41"/>
        <v>39.855855855855857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488400</v>
      </c>
      <c r="N69" s="498">
        <f t="shared" ca="1" si="43"/>
        <v>194656</v>
      </c>
      <c r="O69" s="498">
        <f t="shared" ca="1" si="40"/>
        <v>24.460417190248805</v>
      </c>
      <c r="P69" s="498">
        <f t="shared" ca="1" si="41"/>
        <v>39.855855855855857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IFERROR(__xludf.DUMMYFUNCTION("IMPORTRANGE(""https://docs.google.com/spreadsheets/d/1MeEWN-I1oV_STSDYn1IFDPWt_1FKiwhDph83XaGc0o0/edit?usp=sharing"",""งบพรบ!AL76"")"),488400)</f>
        <v>488400</v>
      </c>
      <c r="N71" s="93">
        <f ca="1">IFERROR(__xludf.DUMMYFUNCTION("IMPORTRANGE(""https://docs.google.com/spreadsheets/d/1MeEWN-I1oV_STSDYn1IFDPWt_1FKiwhDph83XaGc0o0/edit?usp=sharing"",""งบพรบ!AN76"")"),194656)</f>
        <v>194656</v>
      </c>
      <c r="O71" s="93">
        <f t="shared" ca="1" si="40"/>
        <v>24.460417190248805</v>
      </c>
      <c r="P71" s="93">
        <f t="shared" ca="1" si="41"/>
        <v>39.855855855855857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3390</v>
      </c>
      <c r="O88" s="155">
        <f t="shared" ref="O88:O96" ca="1" si="50">IF(L88&gt;0,N88*100/L88,0)</f>
        <v>10.865384615384615</v>
      </c>
      <c r="P88" s="155">
        <f t="shared" ref="P88:P96" ca="1" si="51">IF(M88&gt;0,N88*100/M88,0)</f>
        <v>11.550255536626917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3390</v>
      </c>
      <c r="O90" s="93">
        <f t="shared" ca="1" si="50"/>
        <v>10.865384615384615</v>
      </c>
      <c r="P90" s="93">
        <f t="shared" ca="1" si="51"/>
        <v>11.550255536626917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3390</v>
      </c>
      <c r="O91" s="498">
        <f t="shared" ca="1" si="50"/>
        <v>10.865384615384615</v>
      </c>
      <c r="P91" s="498">
        <f t="shared" ca="1" si="51"/>
        <v>11.550255536626917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IFERROR(__xludf.DUMMYFUNCTION("IMPORTRANGE(""https://docs.google.com/spreadsheets/d/1MeEWN-I1oV_STSDYn1IFDPWt_1FKiwhDph83XaGc0o0/edit?usp=sharing"",""งบพรบ!AV76"")"),29350)</f>
        <v>29350</v>
      </c>
      <c r="N93" s="93">
        <f ca="1">IFERROR(__xludf.DUMMYFUNCTION("IMPORTRANGE(""https://docs.google.com/spreadsheets/d/1MeEWN-I1oV_STSDYn1IFDPWt_1FKiwhDph83XaGc0o0/edit?usp=sharing"",""งบพรบ!AX76"")"),3390)</f>
        <v>3390</v>
      </c>
      <c r="O93" s="93">
        <f t="shared" ca="1" si="50"/>
        <v>10.865384615384615</v>
      </c>
      <c r="P93" s="93">
        <f t="shared" ca="1" si="51"/>
        <v>11.550255536626917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30600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IFERROR(__xludf.DUMMYFUNCTION("IMPORTRANGE(""https://docs.google.com/spreadsheets/d/1MeEWN-I1oV_STSDYn1IFDPWt_1FKiwhDph83XaGc0o0/edit?usp=sharing"",""งบพรบ!BP76"")"),30600)</f>
        <v>30600</v>
      </c>
      <c r="N137" s="93">
        <f ca="1">IFERROR(__xludf.DUMMYFUNCTION("IMPORTRANGE(""https://docs.google.com/spreadsheets/d/1MeEWN-I1oV_STSDYn1IFDPWt_1FKiwhDph83XaGc0o0/edit?usp=sharing"",""งบพรบ!BR76"")"),0)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3450</v>
      </c>
      <c r="O149" s="155">
        <f t="shared" ref="O149:O157" ca="1" si="78">IF(L149&gt;0,N149*100/L149,0)</f>
        <v>34.5</v>
      </c>
      <c r="P149" s="155">
        <f t="shared" ref="P149:P157" ca="1" si="79">IF(M149&gt;0,N149*100/M149,0)</f>
        <v>34.5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3450</v>
      </c>
      <c r="O151" s="93">
        <f t="shared" ca="1" si="78"/>
        <v>34.5</v>
      </c>
      <c r="P151" s="93">
        <f t="shared" ca="1" si="79"/>
        <v>34.5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3450</v>
      </c>
      <c r="O152" s="498">
        <f t="shared" ca="1" si="78"/>
        <v>34.5</v>
      </c>
      <c r="P152" s="498">
        <f t="shared" ca="1" si="79"/>
        <v>34.5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IFERROR(__xludf.DUMMYFUNCTION("IMPORTRANGE(""https://docs.google.com/spreadsheets/d/1MeEWN-I1oV_STSDYn1IFDPWt_1FKiwhDph83XaGc0o0/edit?usp=sharing"",""งบพรบ!BZ76"")"),10000)</f>
        <v>10000</v>
      </c>
      <c r="N154" s="93">
        <f ca="1">IFERROR(__xludf.DUMMYFUNCTION("IMPORTRANGE(""https://docs.google.com/spreadsheets/d/1MeEWN-I1oV_STSDYn1IFDPWt_1FKiwhDph83XaGc0o0/edit?usp=sharing"",""งบพรบ!CB76"")"),3450)</f>
        <v>3450</v>
      </c>
      <c r="O154" s="93">
        <f t="shared" ca="1" si="78"/>
        <v>34.5</v>
      </c>
      <c r="P154" s="93">
        <f t="shared" ca="1" si="79"/>
        <v>34.5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59">
        <f t="shared" ref="I164:J164" ca="1" si="83">I174+I177</f>
        <v>0</v>
      </c>
      <c r="J164" s="859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40000</v>
      </c>
      <c r="N181" s="155">
        <f t="shared" ca="1" si="92"/>
        <v>4360</v>
      </c>
      <c r="O181" s="155">
        <f t="shared" ref="O181:O189" ca="1" si="93">IF(L181&gt;0,N181*100/L181,0)</f>
        <v>6.8125</v>
      </c>
      <c r="P181" s="155">
        <f t="shared" ref="P181:P189" ca="1" si="94">IF(M181&gt;0,N181*100/M181,0)</f>
        <v>10.9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64000</v>
      </c>
      <c r="M183" s="93">
        <f t="shared" ca="1" si="95"/>
        <v>40000</v>
      </c>
      <c r="N183" s="93">
        <f t="shared" ca="1" si="95"/>
        <v>4360</v>
      </c>
      <c r="O183" s="93">
        <f t="shared" ca="1" si="93"/>
        <v>6.8125</v>
      </c>
      <c r="P183" s="93">
        <f t="shared" ca="1" si="94"/>
        <v>10.9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40000</v>
      </c>
      <c r="N184" s="498">
        <f t="shared" ca="1" si="96"/>
        <v>4360</v>
      </c>
      <c r="O184" s="498">
        <f t="shared" ca="1" si="93"/>
        <v>6.8125</v>
      </c>
      <c r="P184" s="498">
        <f t="shared" ca="1" si="94"/>
        <v>10.9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IFERROR(__xludf.DUMMYFUNCTION("IMPORTRANGE(""https://docs.google.com/spreadsheets/d/1MeEWN-I1oV_STSDYn1IFDPWt_1FKiwhDph83XaGc0o0/edit?usp=sharing"",""งบพรบ!CT76"")"),40000)</f>
        <v>40000</v>
      </c>
      <c r="N186" s="93">
        <f ca="1">IFERROR(__xludf.DUMMYFUNCTION("IMPORTRANGE(""https://docs.google.com/spreadsheets/d/1MeEWN-I1oV_STSDYn1IFDPWt_1FKiwhDph83XaGc0o0/edit?usp=sharing"",""งบพรบ!CV76"")"),4360)</f>
        <v>4360</v>
      </c>
      <c r="O186" s="93">
        <f t="shared" ca="1" si="93"/>
        <v>6.8125</v>
      </c>
      <c r="P186" s="93">
        <f t="shared" ca="1" si="94"/>
        <v>10.9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18"/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4360</v>
      </c>
      <c r="O217" s="155">
        <f ca="1">IF(L217&gt;0,N217*100/L217,0)</f>
        <v>24.222222222222221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18">
        <v>4360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28800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IFERROR(__xludf.DUMMYFUNCTION("IMPORTRANGE(""https://docs.google.com/spreadsheets/d/1QqKyyYR6Q21VydFLVH3TRQUabQu_ym0Zz7PgGX0-kHA/edit?usp=sharing"",""แผน!EB76"")"),5)</f>
        <v>5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6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32060</v>
      </c>
      <c r="O298" s="155">
        <f t="shared" ref="O298:O306" ca="1" si="136">IF(L298&gt;0,N298*100/L298,0)</f>
        <v>38.907766990291265</v>
      </c>
      <c r="P298" s="155">
        <f t="shared" ref="P298:P306" ca="1" si="137">IF(M298&gt;0,N298*100/M298,0)</f>
        <v>65.26872964169381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32060</v>
      </c>
      <c r="O300" s="93">
        <f t="shared" ca="1" si="136"/>
        <v>38.907766990291265</v>
      </c>
      <c r="P300" s="93">
        <f t="shared" ca="1" si="137"/>
        <v>65.26872964169381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32060</v>
      </c>
      <c r="O301" s="498">
        <f t="shared" ca="1" si="136"/>
        <v>38.907766990291265</v>
      </c>
      <c r="P301" s="498">
        <f t="shared" ca="1" si="137"/>
        <v>65.26872964169381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IFERROR(__xludf.DUMMYFUNCTION("IMPORTRANGE(""https://docs.google.com/spreadsheets/d/1MeEWN-I1oV_STSDYn1IFDPWt_1FKiwhDph83XaGc0o0/edit?usp=sharing"",""งบพรบ!DX76"")"),49120)</f>
        <v>49120</v>
      </c>
      <c r="N303" s="93">
        <f ca="1">IFERROR(__xludf.DUMMYFUNCTION("IMPORTRANGE(""https://docs.google.com/spreadsheets/d/1MeEWN-I1oV_STSDYn1IFDPWt_1FKiwhDph83XaGc0o0/edit?usp=sharing"",""งบพรบ!DZ76"")"),32060)</f>
        <v>32060</v>
      </c>
      <c r="O303" s="93">
        <f t="shared" ca="1" si="136"/>
        <v>38.907766990291265</v>
      </c>
      <c r="P303" s="93">
        <f t="shared" ca="1" si="137"/>
        <v>65.26872964169381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76500</v>
      </c>
      <c r="N315" s="155">
        <f t="shared" ca="1" si="143"/>
        <v>29230.2</v>
      </c>
      <c r="O315" s="155">
        <f t="shared" ref="O315:O323" ca="1" si="144">IF(L315&gt;0,N315*100/L315,0)</f>
        <v>19.104705882352942</v>
      </c>
      <c r="P315" s="155">
        <f t="shared" ref="P315:P323" ca="1" si="145">IF(M315&gt;0,N315*100/M315,0)</f>
        <v>38.209411764705884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76500</v>
      </c>
      <c r="N317" s="93">
        <f t="shared" ca="1" si="146"/>
        <v>29230.2</v>
      </c>
      <c r="O317" s="93">
        <f t="shared" ca="1" si="144"/>
        <v>19.104705882352942</v>
      </c>
      <c r="P317" s="93">
        <f t="shared" ca="1" si="145"/>
        <v>38.209411764705884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76500</v>
      </c>
      <c r="N318" s="498">
        <f t="shared" ca="1" si="147"/>
        <v>29230.2</v>
      </c>
      <c r="O318" s="498">
        <f t="shared" ca="1" si="144"/>
        <v>19.104705882352942</v>
      </c>
      <c r="P318" s="498">
        <f t="shared" ca="1" si="145"/>
        <v>38.209411764705884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IFERROR(__xludf.DUMMYFUNCTION("IMPORTRANGE(""https://docs.google.com/spreadsheets/d/1MeEWN-I1oV_STSDYn1IFDPWt_1FKiwhDph83XaGc0o0/edit?usp=sharing"",""งบพรบ!EH76"")"),76500)</f>
        <v>76500</v>
      </c>
      <c r="N320" s="93">
        <f ca="1">IFERROR(__xludf.DUMMYFUNCTION("IMPORTRANGE(""https://docs.google.com/spreadsheets/d/1MeEWN-I1oV_STSDYn1IFDPWt_1FKiwhDph83XaGc0o0/edit?usp=sharing"",""งบพรบ!EJ76"")"),29230.2)</f>
        <v>29230.2</v>
      </c>
      <c r="O320" s="93">
        <f t="shared" ca="1" si="144"/>
        <v>19.104705882352942</v>
      </c>
      <c r="P320" s="93">
        <f t="shared" ca="1" si="145"/>
        <v>38.209411764705884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1241</v>
      </c>
      <c r="K327" s="446">
        <f ca="1">IF(I327&gt;0,J327*100/I327,0)</f>
        <v>40.032258064516128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86500</v>
      </c>
      <c r="N328" s="155">
        <f t="shared" ca="1" si="149"/>
        <v>32420</v>
      </c>
      <c r="O328" s="155">
        <f t="shared" ref="O328:O336" ca="1" si="150">IF(L328&gt;0,N328*100/L328,0)</f>
        <v>18.739884393063583</v>
      </c>
      <c r="P328" s="155">
        <f t="shared" ref="P328:P336" ca="1" si="151">IF(M328&gt;0,N328*100/M328,0)</f>
        <v>37.479768786127167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173000</v>
      </c>
      <c r="M330" s="93">
        <f t="shared" ca="1" si="152"/>
        <v>86500</v>
      </c>
      <c r="N330" s="93">
        <f t="shared" ca="1" si="152"/>
        <v>32420</v>
      </c>
      <c r="O330" s="93">
        <f t="shared" ca="1" si="150"/>
        <v>18.739884393063583</v>
      </c>
      <c r="P330" s="93">
        <f t="shared" ca="1" si="151"/>
        <v>37.479768786127167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86500</v>
      </c>
      <c r="N331" s="498">
        <f t="shared" ca="1" si="153"/>
        <v>32420</v>
      </c>
      <c r="O331" s="498">
        <f t="shared" ca="1" si="150"/>
        <v>18.739884393063583</v>
      </c>
      <c r="P331" s="498">
        <f t="shared" ca="1" si="151"/>
        <v>37.479768786127167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IFERROR(__xludf.DUMMYFUNCTION("IMPORTRANGE(""https://docs.google.com/spreadsheets/d/1MeEWN-I1oV_STSDYn1IFDPWt_1FKiwhDph83XaGc0o0/edit?usp=sharing"",""งบพรบ!ER76"")"),86500)</f>
        <v>86500</v>
      </c>
      <c r="N333" s="93">
        <f ca="1">IFERROR(__xludf.DUMMYFUNCTION("IMPORTRANGE(""https://docs.google.com/spreadsheets/d/1MeEWN-I1oV_STSDYn1IFDPWt_1FKiwhDph83XaGc0o0/edit?usp=sharing"",""งบพรบ!ET76"")"),32420)</f>
        <v>32420</v>
      </c>
      <c r="O333" s="93">
        <f t="shared" ca="1" si="150"/>
        <v>18.739884393063583</v>
      </c>
      <c r="P333" s="93">
        <f t="shared" ca="1" si="151"/>
        <v>37.479768786127167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IFERROR(__xludf.DUMMYFUNCTION("IMPORTRANGE(""https://docs.google.com/spreadsheets/d/1kVcqe37tkHyjCSG3S0O1AXqVkqjo8mSIZil3BcpIysc/edit?usp=sharing"",""ศูนย์!D76"")"),1241)</f>
        <v>1241</v>
      </c>
      <c r="K338" s="498">
        <f ca="1">IF(I338&gt;0,J338*100/I338,0)</f>
        <v>40.032258064516128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485030</v>
      </c>
      <c r="N345" s="155">
        <f t="shared" ca="1" si="155"/>
        <v>293665</v>
      </c>
      <c r="O345" s="155">
        <f t="shared" ref="O345:O353" ca="1" si="156">IF(L345&gt;0,N345*100/L345,0)</f>
        <v>38.234643126839046</v>
      </c>
      <c r="P345" s="155">
        <f t="shared" ref="P345:P353" ca="1" si="157">IF(M345&gt;0,N345*100/M345,0)</f>
        <v>60.545739438797597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768060</v>
      </c>
      <c r="M347" s="93">
        <f t="shared" ca="1" si="158"/>
        <v>485030</v>
      </c>
      <c r="N347" s="93">
        <f t="shared" ca="1" si="158"/>
        <v>293665</v>
      </c>
      <c r="O347" s="93">
        <f t="shared" ca="1" si="156"/>
        <v>38.234643126839046</v>
      </c>
      <c r="P347" s="93">
        <f t="shared" ca="1" si="157"/>
        <v>60.545739438797597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283030</v>
      </c>
      <c r="N348" s="498">
        <f t="shared" ca="1" si="159"/>
        <v>91665</v>
      </c>
      <c r="O348" s="498">
        <f t="shared" ca="1" si="156"/>
        <v>16.193513055153165</v>
      </c>
      <c r="P348" s="498">
        <f t="shared" ca="1" si="157"/>
        <v>32.38702611030633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IFERROR(__xludf.DUMMYFUNCTION("IMPORTRANGE(""https://docs.google.com/spreadsheets/d/1MeEWN-I1oV_STSDYn1IFDPWt_1FKiwhDph83XaGc0o0/edit?usp=sharing"",""งบพรบ!FB76"")"),283030)</f>
        <v>283030</v>
      </c>
      <c r="N350" s="93">
        <f ca="1">IFERROR(__xludf.DUMMYFUNCTION("IMPORTRANGE(""https://docs.google.com/spreadsheets/d/1MeEWN-I1oV_STSDYn1IFDPWt_1FKiwhDph83XaGc0o0/edit?usp=sharing"",""งบพรบ!FD76"")"),91665)</f>
        <v>91665</v>
      </c>
      <c r="O350" s="93">
        <f t="shared" ca="1" si="156"/>
        <v>16.193513055153165</v>
      </c>
      <c r="P350" s="93">
        <f t="shared" ca="1" si="157"/>
        <v>32.38702611030633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11</v>
      </c>
      <c r="K355" s="466">
        <f ca="1">IF(I355&gt;0,J355*100/I355,0)</f>
        <v>3.9285714285714284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IFERROR(__xludf.DUMMYFUNCTION("IMPORTRANGE(""https://docs.google.com/spreadsheets/d/1XWAQStnk-4SwqDmLtmXYiTMKHgktTP8We1SCoS47DrQ/edit?usp=sharing"",""จัดที่ดิน!W76"")"),108)</f>
        <v>108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IFERROR(__xludf.DUMMYFUNCTION("IMPORTRANGE(""https://docs.google.com/spreadsheets/d/1XWAQStnk-4SwqDmLtmXYiTMKHgktTP8We1SCoS47DrQ/edit?usp=sharing"",""จัดที่ดิน!X76"")"),1011.19)</f>
        <v>1011.19</v>
      </c>
      <c r="K359" s="498">
        <f t="shared" ca="1" si="161"/>
        <v>40.447600000000001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IFERROR(__xludf.DUMMYFUNCTION("IMPORTRANGE(""https://docs.google.com/spreadsheets/d/1XWAQStnk-4SwqDmLtmXYiTMKHgktTP8We1SCoS47DrQ/edit?usp=sharing"",""จัดที่ดิน!Y76"")"),78)</f>
        <v>78</v>
      </c>
      <c r="K360" s="498">
        <f t="shared" ca="1" si="161"/>
        <v>27.857142857142858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IFERROR(__xludf.DUMMYFUNCTION("IMPORTRANGE(""https://docs.google.com/spreadsheets/d/1XWAQStnk-4SwqDmLtmXYiTMKHgktTP8We1SCoS47DrQ/edit?usp=sharing"",""จัดที่ดิน!Z76"")"),658.81)</f>
        <v>658.81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IFERROR(__xludf.DUMMYFUNCTION("IMPORTRANGE(""https://docs.google.com/spreadsheets/d/1XWAQStnk-4SwqDmLtmXYiTMKHgktTP8We1SCoS47DrQ/edit?usp=sharing"",""จัดที่ดิน!AA76"")"),11)</f>
        <v>11</v>
      </c>
      <c r="K362" s="498">
        <f t="shared" ca="1" si="161"/>
        <v>3.9285714285714284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IFERROR(__xludf.DUMMYFUNCTION("IMPORTRANGE(""https://docs.google.com/spreadsheets/d/1XWAQStnk-4SwqDmLtmXYiTMKHgktTP8We1SCoS47DrQ/edit?usp=sharing"",""จัดที่ดิน!AB76"")"),97.72)</f>
        <v>97.72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88</v>
      </c>
      <c r="K364" s="480">
        <f t="shared" ca="1" si="161"/>
        <v>13.134328358208956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IFERROR(__xludf.DUMMYFUNCTION("IMPORTRANGE(""https://docs.google.com/spreadsheets/d/1XWAQStnk-4SwqDmLtmXYiTMKHgktTP8We1SCoS47DrQ/edit?usp=sharing"",""จัดที่ดิน!E76"")"),22)</f>
        <v>22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IFERROR(__xludf.DUMMYFUNCTION("IMPORTRANGE(""https://docs.google.com/spreadsheets/d/1XWAQStnk-4SwqDmLtmXYiTMKHgktTP8We1SCoS47DrQ/edit?usp=sharing"",""จัดที่ดิน!F76"")"),275.37)</f>
        <v>275.37</v>
      </c>
      <c r="K369" s="498">
        <f t="shared" ca="1" si="163"/>
        <v>27.536999999999999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88</v>
      </c>
      <c r="K374" s="492">
        <f t="shared" ca="1" si="163"/>
        <v>15.43859649122807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IFERROR(__xludf.DUMMYFUNCTION("IMPORTRANGE(""https://docs.google.com/spreadsheets/d/1XWAQStnk-4SwqDmLtmXYiTMKHgktTP8We1SCoS47DrQ/edit?usp=sharing"",""จัดที่ดิน!AH76"")"),86)</f>
        <v>86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IFERROR(__xludf.DUMMYFUNCTION("IMPORTRANGE(""https://docs.google.com/spreadsheets/d/1XWAQStnk-4SwqDmLtmXYiTMKHgktTP8We1SCoS47DrQ/edit?usp=sharing"",""จัดที่ดิน!AI76"")"),735.82)</f>
        <v>735.82</v>
      </c>
      <c r="K378" s="498">
        <f t="shared" ca="1" si="164"/>
        <v>49.05466666666667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IFERROR(__xludf.DUMMYFUNCTION("IMPORTRANGE(""https://docs.google.com/spreadsheets/d/1XWAQStnk-4SwqDmLtmXYiTMKHgktTP8We1SCoS47DrQ/edit?usp=sharing"",""จัดที่ดิน!AJ76"")"),155)</f>
        <v>155</v>
      </c>
      <c r="K379" s="498">
        <f t="shared" ca="1" si="164"/>
        <v>27.192982456140349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IFERROR(__xludf.DUMMYFUNCTION("IMPORTRANGE(""https://docs.google.com/spreadsheets/d/1XWAQStnk-4SwqDmLtmXYiTMKHgktTP8We1SCoS47DrQ/edit?usp=sharing"",""จัดที่ดิน!AK76"")"),1921.02)</f>
        <v>1921.02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IFERROR(__xludf.DUMMYFUNCTION("IMPORTRANGE(""https://docs.google.com/spreadsheets/d/1XWAQStnk-4SwqDmLtmXYiTMKHgktTP8We1SCoS47DrQ/edit?usp=sharing"",""จัดที่ดิน!AL76"")"),88)</f>
        <v>88</v>
      </c>
      <c r="K381" s="498">
        <f t="shared" ca="1" si="164"/>
        <v>15.43859649122807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IFERROR(__xludf.DUMMYFUNCTION("IMPORTRANGE(""https://docs.google.com/spreadsheets/d/1XWAQStnk-4SwqDmLtmXYiTMKHgktTP8We1SCoS47DrQ/edit?usp=sharing"",""จัดที่ดิน!AM76"")"),1359.92)</f>
        <v>1359.92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IFERROR(__xludf.DUMMYFUNCTION("IMPORTRANGE(""https://docs.google.com/spreadsheets/d/1QqKyyYR6Q21VydFLVH3TRQUabQu_ym0Zz7PgGX0-kHA/edit?usp=sharing"",""แผน!EW76"")"),35)</f>
        <v>35</v>
      </c>
      <c r="J385" s="501">
        <f ca="1">IFERROR(__xludf.DUMMYFUNCTION("IMPORTRANGE(""https://docs.google.com/spreadsheets/d/1XWAQStnk-4SwqDmLtmXYiTMKHgktTP8We1SCoS47DrQ/edit?usp=sharing"",""จัดที่ดิน!AP76"")"),0)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1864426</v>
      </c>
      <c r="M414" s="549">
        <f t="shared" si="181"/>
        <v>0</v>
      </c>
      <c r="N414" s="549">
        <f t="shared" si="181"/>
        <v>618623</v>
      </c>
      <c r="O414" s="549">
        <f ca="1">IF(L414&gt;0,N414*100/L414,0)</f>
        <v>33.180346122613606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si="184"/>
        <v>0</v>
      </c>
      <c r="N419" s="155">
        <f t="shared" si="184"/>
        <v>28060</v>
      </c>
      <c r="O419" s="155">
        <f t="shared" ref="O419:O424" ca="1" si="185">IF(L419&gt;0,N419*100/L419,0)</f>
        <v>35.627221940071102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78760</v>
      </c>
      <c r="M421" s="93">
        <f t="shared" si="187"/>
        <v>0</v>
      </c>
      <c r="N421" s="93">
        <f t="shared" si="187"/>
        <v>28060</v>
      </c>
      <c r="O421" s="93">
        <f t="shared" ca="1" si="185"/>
        <v>35.627221940071102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si="188"/>
        <v>0</v>
      </c>
      <c r="N422" s="498">
        <f t="shared" si="188"/>
        <v>28060</v>
      </c>
      <c r="O422" s="498">
        <f t="shared" ca="1" si="185"/>
        <v>35.627221940071102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v>0</v>
      </c>
      <c r="N424" s="93">
        <f>N425+N426+N427+N428</f>
        <v>28060</v>
      </c>
      <c r="O424" s="93">
        <f t="shared" ca="1" si="185"/>
        <v>35.627221940071102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28060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IFERROR(__xludf.DUMMYFUNCTION("IMPORTRANGE(""https://docs.google.com/spreadsheets/d/1QqKyyYR6Q21VydFLVH3TRQUabQu_ym0Zz7PgGX0-kHA/edit?usp=sharing"",""แผน!FC76"")"),20)</f>
        <v>20</v>
      </c>
      <c r="J435" s="579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IFERROR(__xludf.DUMMYFUNCTION("IMPORTRANGE(""https://docs.google.com/spreadsheets/d/1QqKyyYR6Q21VydFLVH3TRQUabQu_ym0Zz7PgGX0-kHA/edit?usp=sharing"",""แผน!FD76"")"),0)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IFERROR(__xludf.DUMMYFUNCTION("IMPORTRANGE(""https://docs.google.com/spreadsheets/d/1QqKyyYR6Q21VydFLVH3TRQUabQu_ym0Zz7PgGX0-kHA/edit?usp=sharing"",""แผน!FF76"")"),20)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45</v>
      </c>
      <c r="J442" s="585">
        <f t="shared" si="195"/>
        <v>30</v>
      </c>
      <c r="K442" s="586">
        <f t="shared" ca="1" si="194"/>
        <v>66.666666666666671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150</v>
      </c>
      <c r="K443" s="566">
        <f t="shared" ca="1" si="194"/>
        <v>75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si="197"/>
        <v>0</v>
      </c>
      <c r="N444" s="195">
        <f t="shared" si="197"/>
        <v>45280</v>
      </c>
      <c r="O444" s="195">
        <f t="shared" ref="O444:O449" ca="1" si="198">IF(L444&gt;0,N444*100/L444,0)</f>
        <v>10.572522648734473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428280</v>
      </c>
      <c r="M446" s="93">
        <f t="shared" si="200"/>
        <v>0</v>
      </c>
      <c r="N446" s="93">
        <f t="shared" si="200"/>
        <v>45280</v>
      </c>
      <c r="O446" s="93">
        <f t="shared" ca="1" si="198"/>
        <v>10.572522648734473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si="201"/>
        <v>0</v>
      </c>
      <c r="N447" s="498">
        <f t="shared" si="201"/>
        <v>45280</v>
      </c>
      <c r="O447" s="498">
        <f t="shared" ca="1" si="198"/>
        <v>10.572522648734473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v>0</v>
      </c>
      <c r="N449" s="93">
        <f>N450+N451+N452+N453</f>
        <v>45280</v>
      </c>
      <c r="O449" s="93">
        <f t="shared" ca="1" si="198"/>
        <v>10.572522648734473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15920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26000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3360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30</v>
      </c>
      <c r="K460" s="498">
        <f ca="1">IF(I460&gt;0,J460*100/I460,0)</f>
        <v>66.666666666666671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150</v>
      </c>
      <c r="K462" s="498">
        <f ca="1">IF(I462&gt;0,J462*100/I462,0)</f>
        <v>75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IFERROR(__xludf.DUMMYFUNCTION("IMPORTRANGE(""https://docs.google.com/spreadsheets/d/1QqKyyYR6Q21VydFLVH3TRQUabQu_ym0Zz7PgGX0-kHA/edit?usp=sharing"",""แผน!FX76"")"),51)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IFERROR(__xludf.DUMMYFUNCTION("IMPORTRANGE(""https://docs.google.com/spreadsheets/d/1QqKyyYR6Q21VydFLVH3TRQUabQu_ym0Zz7PgGX0-kHA/edit?usp=sharing"",""แผน!FW76"")"),500)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si="206"/>
        <v>0</v>
      </c>
      <c r="N467" s="195">
        <f t="shared" si="206"/>
        <v>385863</v>
      </c>
      <c r="O467" s="195">
        <f t="shared" ref="O467:O472" ca="1" si="207">IF(L467&gt;0,N467*100/L467,0)</f>
        <v>93.403741833348263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413113</v>
      </c>
      <c r="M469" s="93">
        <f t="shared" si="209"/>
        <v>0</v>
      </c>
      <c r="N469" s="93">
        <f t="shared" si="209"/>
        <v>385863</v>
      </c>
      <c r="O469" s="93">
        <f t="shared" ca="1" si="207"/>
        <v>93.403741833348263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si="210"/>
        <v>0</v>
      </c>
      <c r="N470" s="498">
        <f t="shared" si="210"/>
        <v>385863</v>
      </c>
      <c r="O470" s="498">
        <f t="shared" ca="1" si="207"/>
        <v>93.403741833348263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v>0</v>
      </c>
      <c r="N472" s="93">
        <f>N473+N474+N475+N476</f>
        <v>385863</v>
      </c>
      <c r="O472" s="93">
        <f t="shared" ca="1" si="207"/>
        <v>93.403741833348263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69583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f>4000+310000</f>
        <v>314000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f>1800+480</f>
        <v>2280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50</v>
      </c>
      <c r="J522" s="700">
        <f t="shared" ca="1" si="225"/>
        <v>50</v>
      </c>
      <c r="K522" s="671">
        <f ca="1">IF(I522&gt;0,J522*100/I522,0)</f>
        <v>100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si="226"/>
        <v>0</v>
      </c>
      <c r="N523" s="195">
        <f t="shared" si="226"/>
        <v>119920</v>
      </c>
      <c r="O523" s="195">
        <f t="shared" ref="O523:O528" ca="1" si="227">IF(L523&gt;0,N523*100/L523,0)</f>
        <v>27.219901942981661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440560</v>
      </c>
      <c r="M525" s="93">
        <f t="shared" si="229"/>
        <v>0</v>
      </c>
      <c r="N525" s="93">
        <f t="shared" si="229"/>
        <v>119920</v>
      </c>
      <c r="O525" s="93">
        <f t="shared" ca="1" si="227"/>
        <v>27.219901942981661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si="230"/>
        <v>0</v>
      </c>
      <c r="N526" s="498">
        <f t="shared" si="230"/>
        <v>119920</v>
      </c>
      <c r="O526" s="498">
        <f t="shared" ca="1" si="227"/>
        <v>27.219901942981661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v>0</v>
      </c>
      <c r="N528" s="93">
        <f>N529+N530+N531+N532</f>
        <v>119920</v>
      </c>
      <c r="O528" s="93">
        <f t="shared" ca="1" si="227"/>
        <v>27.219901942981661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111520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f>8400</f>
        <v>8400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IFERROR(__xludf.DUMMYFUNCTION("IMPORTRANGE(""https://docs.google.com/spreadsheets/d/1QqKyyYR6Q21VydFLVH3TRQUabQu_ym0Zz7PgGX0-kHA/edit?usp=sharing"",""แผน!GU76"")"),50)</f>
        <v>50</v>
      </c>
      <c r="J537" s="675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72063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503713</v>
      </c>
      <c r="M544" s="155">
        <f t="shared" si="236"/>
        <v>0</v>
      </c>
      <c r="N544" s="155">
        <f t="shared" si="236"/>
        <v>39500</v>
      </c>
      <c r="O544" s="155">
        <f t="shared" ref="O544:O549" ca="1" si="237">IF(L544&gt;0,N544*100/L544,0)</f>
        <v>7.8417670379759903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503713</v>
      </c>
      <c r="M546" s="93">
        <f t="shared" si="240"/>
        <v>0</v>
      </c>
      <c r="N546" s="93">
        <f t="shared" si="240"/>
        <v>39500</v>
      </c>
      <c r="O546" s="93">
        <f t="shared" ca="1" si="237"/>
        <v>7.8417670379759903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503713</v>
      </c>
      <c r="M547" s="498">
        <f t="shared" si="241"/>
        <v>0</v>
      </c>
      <c r="N547" s="498">
        <f t="shared" si="241"/>
        <v>39500</v>
      </c>
      <c r="O547" s="498">
        <f t="shared" ca="1" si="237"/>
        <v>7.8417670379759903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IFERROR(__xludf.DUMMYFUNCTION("IMPORTRANGE(""https://docs.google.com/spreadsheets/d/1QqKyyYR6Q21VydFLVH3TRQUabQu_ym0Zz7PgGX0-kHA/edit?usp=sharing"",""แผน!HB76"")"),503713)</f>
        <v>503713</v>
      </c>
      <c r="M549" s="93">
        <v>0</v>
      </c>
      <c r="N549" s="93">
        <f>N550+N551+N552+N553+N554</f>
        <v>39500</v>
      </c>
      <c r="O549" s="93">
        <f t="shared" ca="1" si="237"/>
        <v>7.8417670379759903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26000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f>6000+5200+2300</f>
        <v>13500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72063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62815.95</v>
      </c>
      <c r="K560" s="412">
        <f t="shared" ca="1" si="246"/>
        <v>87.168102909953788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5381</v>
      </c>
      <c r="K561" s="412">
        <f t="shared" ca="1" si="246"/>
        <v>91.234316717531371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f>55044.13+14.65+68.46</f>
        <v>55127.24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f>4703+46+14</f>
        <v>4763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6264.9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f>488</f>
        <v>488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1423.81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130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5500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IFERROR(__xludf.DUMMYFUNCTION("IMPORTRANGE(""https://docs.google.com/spreadsheets/d/1QqKyyYR6Q21VydFLVH3TRQUabQu_ym0Zz7PgGX0-kHA/edit?usp=sharing"",""แผน!HJ76"")"),5500)</f>
        <v>5500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IFERROR(__xludf.DUMMYFUNCTION("IMPORTRANGE(""https://docs.google.com/spreadsheets/d/1QqKyyYR6Q21VydFLVH3TRQUabQu_ym0Zz7PgGX0-kHA/edit?usp=sharing"",""แผน!HI76"")"),540)</f>
        <v>540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IFERROR(__xludf.DUMMYFUNCTION("IMPORTRANGE(""https://docs.google.com/spreadsheets/d/1QqKyyYR6Q21VydFLVH3TRQUabQu_ym0Zz7PgGX0-kHA/edit?usp=sharing"",""แผน!HL76"")"),0)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IFERROR(__xludf.DUMMYFUNCTION("IMPORTRANGE(""https://docs.google.com/spreadsheets/d/1QqKyyYR6Q21VydFLVH3TRQUabQu_ym0Zz7PgGX0-kHA/edit?usp=sharing"",""แผน!HK76"")"),0)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IFERROR(__xludf.DUMMYFUNCTION("IMPORTRANGE(""https://docs.google.com/spreadsheets/d/1QqKyyYR6Q21VydFLVH3TRQUabQu_ym0Zz7PgGX0-kHA/edit?usp=sharing"",""แผน!IA76"")"),0)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IFERROR(__xludf.DUMMYFUNCTION("IMPORTRANGE(""https://docs.google.com/spreadsheets/d/1QqKyyYR6Q21VydFLVH3TRQUabQu_ym0Zz7PgGX0-kHA/edit?usp=sharing"",""แผน!IE76"")"),0)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IFERROR(__xludf.DUMMYFUNCTION("IMPORTRANGE(""https://docs.google.com/spreadsheets/d/1QqKyyYR6Q21VydFLVH3TRQUabQu_ym0Zz7PgGX0-kHA/edit?usp=sharing"",""แผน!IH76"")"),0)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IFERROR(__xludf.DUMMYFUNCTION("IMPORTRANGE(""https://docs.google.com/spreadsheets/d/1QqKyyYR6Q21VydFLVH3TRQUabQu_ym0Zz7PgGX0-kHA/edit?usp=sharing"",""แผน!IJ76"")"),0)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IFERROR(__xludf.DUMMYFUNCTION("IMPORTRANGE(""https://docs.google.com/spreadsheets/d/1QqKyyYR6Q21VydFLVH3TRQUabQu_ym0Zz7PgGX0-kHA/edit?usp=sharing"",""แผน!IK76"")"),0)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IFERROR(__xludf.DUMMYFUNCTION("IMPORTRANGE(""https://docs.google.com/spreadsheets/d/1QqKyyYR6Q21VydFLVH3TRQUabQu_ym0Zz7PgGX0-kHA/edit?usp=sharing"",""แผน!IP76"")"),0)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335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IFERROR(__xludf.DUMMYFUNCTION("IMPORTRANGE(""https://docs.google.com/spreadsheets/d/19vJNZY_5yjcGF2XGBMNZRCAIB0Kwfpjp8YEOfu-bneM/edit?usp=sharing"",""งานกองทุน!F76"")"),0)</f>
        <v>0</v>
      </c>
      <c r="K821" s="498">
        <f t="shared" ref="K821:K828" ca="1" si="335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IFERROR(__xludf.DUMMYFUNCTION("IMPORTRANGE(""https://docs.google.com/spreadsheets/d/19vJNZY_5yjcGF2XGBMNZRCAIB0Kwfpjp8YEOfu-bneM/edit?usp=sharing"",""งานกองทุน!E76"")"),0)</f>
        <v>0</v>
      </c>
      <c r="K822" s="498">
        <f t="shared" ca="1" si="335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IFERROR(__xludf.DUMMYFUNCTION("IMPORTRANGE(""https://docs.google.com/spreadsheets/d/19vJNZY_5yjcGF2XGBMNZRCAIB0Kwfpjp8YEOfu-bneM/edit?usp=sharing"",""งานกองทุน!K76"")"),39734.25)</f>
        <v>39734.25</v>
      </c>
      <c r="K823" s="498">
        <f t="shared" ca="1" si="335"/>
        <v>8.7159868562148262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IFERROR(__xludf.DUMMYFUNCTION("IMPORTRANGE(""https://docs.google.com/spreadsheets/d/19vJNZY_5yjcGF2XGBMNZRCAIB0Kwfpjp8YEOfu-bneM/edit?usp=sharing"",""งานกองทุน!J76"")"),6)</f>
        <v>6</v>
      </c>
      <c r="K824" s="498">
        <f t="shared" ca="1" si="335"/>
        <v>31.578947368421051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IFERROR(__xludf.DUMMYFUNCTION("IMPORTRANGE(""https://docs.google.com/spreadsheets/d/19vJNZY_5yjcGF2XGBMNZRCAIB0Kwfpjp8YEOfu-bneM/edit?usp=sharing"",""งานกองทุน!R76"")"),42)</f>
        <v>42</v>
      </c>
      <c r="J828" s="501">
        <f ca="1">IFERROR(__xludf.DUMMYFUNCTION("IMPORTRANGE(""https://docs.google.com/spreadsheets/d/19vJNZY_5yjcGF2XGBMNZRCAIB0Kwfpjp8YEOfu-bneM/edit?usp=sharing"",""งานกองทุน!T76"")"),0)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35735-1A34-4295-BD8B-BE0F115BACC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4.42578125" style="821" bestFit="1" customWidth="1"/>
    <col min="11" max="11" width="12.5703125" style="821" customWidth="1"/>
    <col min="12" max="13" width="21.28515625" style="821" bestFit="1" customWidth="1"/>
    <col min="14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336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3454617</v>
      </c>
      <c r="M8" s="22">
        <f t="shared" ca="1" si="0"/>
        <v>1437615</v>
      </c>
      <c r="N8" s="22">
        <f t="shared" ca="1" si="0"/>
        <v>938954.81</v>
      </c>
      <c r="O8" s="22">
        <f t="shared" ref="O8:O16" ca="1" si="1">IF(L8&gt;0,N8*100/L8,0)</f>
        <v>27.179707909733555</v>
      </c>
      <c r="P8" s="22">
        <f t="shared" ref="P8:P16" ca="1" si="2">IF(M8&gt;0,N8*100/M8,0)</f>
        <v>65.313370408628174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3454617</v>
      </c>
      <c r="M10" s="30">
        <f t="shared" ca="1" si="3"/>
        <v>1437615</v>
      </c>
      <c r="N10" s="30">
        <f t="shared" ca="1" si="3"/>
        <v>938954.81</v>
      </c>
      <c r="O10" s="30">
        <f t="shared" ca="1" si="1"/>
        <v>27.179707909733555</v>
      </c>
      <c r="P10" s="30">
        <f t="shared" ca="1" si="2"/>
        <v>65.313370408628174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3325017</v>
      </c>
      <c r="M11" s="498">
        <f t="shared" ca="1" si="4"/>
        <v>1308015</v>
      </c>
      <c r="N11" s="498">
        <f t="shared" ca="1" si="4"/>
        <v>809354.81</v>
      </c>
      <c r="O11" s="498">
        <f t="shared" ca="1" si="1"/>
        <v>24.341373592977117</v>
      </c>
      <c r="P11" s="498">
        <f t="shared" ca="1" si="2"/>
        <v>61.876569458301319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3325017</v>
      </c>
      <c r="M13" s="93">
        <f t="shared" ca="1" si="5"/>
        <v>1308015</v>
      </c>
      <c r="N13" s="93">
        <f t="shared" ca="1" si="5"/>
        <v>809354.81</v>
      </c>
      <c r="O13" s="93">
        <f t="shared" ca="1" si="1"/>
        <v>24.341373592977117</v>
      </c>
      <c r="P13" s="93">
        <f t="shared" ca="1" si="2"/>
        <v>61.876569458301319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1437615</v>
      </c>
      <c r="N18" s="22">
        <f t="shared" ca="1" si="8"/>
        <v>856656.53</v>
      </c>
      <c r="O18" s="22">
        <f t="shared" ref="O18:O26" ca="1" si="9">IF(L18&gt;0,N18*100/L18,0)</f>
        <v>31.780221586198071</v>
      </c>
      <c r="P18" s="22">
        <f t="shared" ref="P18:P26" ca="1" si="10">IF(M18&gt;0,N18*100/M18,0)</f>
        <v>59.588730640679181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1437615</v>
      </c>
      <c r="N20" s="30">
        <f t="shared" ca="1" si="11"/>
        <v>856656.53</v>
      </c>
      <c r="O20" s="30">
        <f t="shared" ca="1" si="9"/>
        <v>31.780221586198071</v>
      </c>
      <c r="P20" s="30">
        <f t="shared" ca="1" si="10"/>
        <v>59.588730640679181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1308015</v>
      </c>
      <c r="N21" s="498">
        <f t="shared" ca="1" si="12"/>
        <v>727056.53</v>
      </c>
      <c r="O21" s="498">
        <f t="shared" ca="1" si="9"/>
        <v>28.334623815991254</v>
      </c>
      <c r="P21" s="498">
        <f t="shared" ca="1" si="10"/>
        <v>55.584724181297616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2565965</v>
      </c>
      <c r="M23" s="93">
        <f t="shared" ca="1" si="13"/>
        <v>1308015</v>
      </c>
      <c r="N23" s="93">
        <f t="shared" ca="1" si="13"/>
        <v>727056.53</v>
      </c>
      <c r="O23" s="93">
        <f t="shared" ca="1" si="9"/>
        <v>28.334623815991254</v>
      </c>
      <c r="P23" s="93">
        <f t="shared" ca="1" si="10"/>
        <v>55.584724181297616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759052</v>
      </c>
      <c r="M28" s="22">
        <f t="shared" si="16"/>
        <v>0</v>
      </c>
      <c r="N28" s="22">
        <f t="shared" si="16"/>
        <v>82298.28</v>
      </c>
      <c r="O28" s="22">
        <f t="shared" ref="O28:O37" ca="1" si="17">IF(L28&gt;0,N28*100/L28,0)</f>
        <v>10.842245327065866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759052</v>
      </c>
      <c r="M30" s="30">
        <f t="shared" si="19"/>
        <v>0</v>
      </c>
      <c r="N30" s="30">
        <f t="shared" si="19"/>
        <v>82298.28</v>
      </c>
      <c r="O30" s="30">
        <f t="shared" ca="1" si="17"/>
        <v>10.842245327065866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759052</v>
      </c>
      <c r="M31" s="498">
        <f t="shared" si="20"/>
        <v>0</v>
      </c>
      <c r="N31" s="498">
        <f t="shared" si="20"/>
        <v>82298.28</v>
      </c>
      <c r="O31" s="498">
        <f t="shared" ca="1" si="17"/>
        <v>10.842245327065866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759052</v>
      </c>
      <c r="M33" s="93">
        <f t="shared" si="21"/>
        <v>0</v>
      </c>
      <c r="N33" s="93">
        <f t="shared" si="21"/>
        <v>82298.28</v>
      </c>
      <c r="O33" s="93">
        <f t="shared" ca="1" si="17"/>
        <v>10.842245327065866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2695565</v>
      </c>
      <c r="M37" s="852">
        <f t="shared" ca="1" si="24"/>
        <v>1437615</v>
      </c>
      <c r="N37" s="852">
        <f t="shared" ca="1" si="24"/>
        <v>856656.53</v>
      </c>
      <c r="O37" s="852">
        <f t="shared" ca="1" si="17"/>
        <v>31.780221586198071</v>
      </c>
      <c r="P37" s="852">
        <f t="shared" ca="1" si="18"/>
        <v>59.588730640679181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177200</v>
      </c>
      <c r="N41" s="85">
        <f t="shared" ca="1" si="25"/>
        <v>71100</v>
      </c>
      <c r="O41" s="85">
        <f t="shared" ref="O41:O49" ca="1" si="26">IF(L41&gt;0,N41*100/L41,0)</f>
        <v>20.747009045812664</v>
      </c>
      <c r="P41" s="85">
        <f t="shared" ref="P41:P49" ca="1" si="27">IF(M41&gt;0,N41*100/M41,0)</f>
        <v>40.12415349887133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177200</v>
      </c>
      <c r="N43" s="92">
        <f t="shared" ca="1" si="28"/>
        <v>71100</v>
      </c>
      <c r="O43" s="92">
        <f t="shared" ca="1" si="26"/>
        <v>20.747009045812664</v>
      </c>
      <c r="P43" s="92">
        <f t="shared" ca="1" si="27"/>
        <v>40.12415349887133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177200</v>
      </c>
      <c r="N44" s="498">
        <f t="shared" ca="1" si="29"/>
        <v>71100</v>
      </c>
      <c r="O44" s="498">
        <f t="shared" ca="1" si="26"/>
        <v>20.747009045812664</v>
      </c>
      <c r="P44" s="498">
        <f t="shared" ca="1" si="27"/>
        <v>40.12415349887133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IFERROR(__xludf.DUMMYFUNCTION("IMPORTRANGE(""https://docs.google.com/spreadsheets/d/1MeEWN-I1oV_STSDYn1IFDPWt_1FKiwhDph83XaGc0o0/edit?usp=sharing"",""งบพรบ!R77"")"),177200)</f>
        <v>177200</v>
      </c>
      <c r="N46" s="93">
        <f ca="1">IFERROR(__xludf.DUMMYFUNCTION("IMPORTRANGE(""https://docs.google.com/spreadsheets/d/1MeEWN-I1oV_STSDYn1IFDPWt_1FKiwhDph83XaGc0o0/edit?usp=sharing"",""งบพรบ!T77"")"),71100)</f>
        <v>71100</v>
      </c>
      <c r="O46" s="93">
        <f t="shared" ca="1" si="26"/>
        <v>20.747009045812664</v>
      </c>
      <c r="P46" s="93">
        <f t="shared" ca="1" si="27"/>
        <v>40.12415349887133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364150</v>
      </c>
      <c r="N53" s="116">
        <f t="shared" ca="1" si="31"/>
        <v>251779.62</v>
      </c>
      <c r="O53" s="116">
        <f t="shared" ref="O53:O61" ca="1" si="32">IF(L53&gt;0,N53*100/L53,0)</f>
        <v>34.570866401208292</v>
      </c>
      <c r="P53" s="116">
        <f t="shared" ref="P53:P61" ca="1" si="33">IF(M53&gt;0,N53*100/M53,0)</f>
        <v>69.141732802416584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364150</v>
      </c>
      <c r="N55" s="123">
        <f t="shared" ca="1" si="34"/>
        <v>251779.62</v>
      </c>
      <c r="O55" s="123">
        <f t="shared" ca="1" si="32"/>
        <v>34.570866401208292</v>
      </c>
      <c r="P55" s="123">
        <f t="shared" ca="1" si="33"/>
        <v>69.141732802416584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364150</v>
      </c>
      <c r="N56" s="498">
        <f t="shared" ca="1" si="35"/>
        <v>251779.62</v>
      </c>
      <c r="O56" s="498">
        <f t="shared" ca="1" si="32"/>
        <v>34.570866401208292</v>
      </c>
      <c r="P56" s="498">
        <f t="shared" ca="1" si="33"/>
        <v>69.141732802416584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IFERROR(__xludf.DUMMYFUNCTION("IMPORTRANGE(""https://docs.google.com/spreadsheets/d/1MeEWN-I1oV_STSDYn1IFDPWt_1FKiwhDph83XaGc0o0/edit?usp=sharing"",""งบพรบ!AB77"")"),364150)</f>
        <v>364150</v>
      </c>
      <c r="N58" s="93">
        <f ca="1">IFERROR(__xludf.DUMMYFUNCTION("IMPORTRANGE(""https://docs.google.com/spreadsheets/d/1MeEWN-I1oV_STSDYn1IFDPWt_1FKiwhDph83XaGc0o0/edit?usp=sharing"",""งบพรบ!AD77"")"),251779.62)</f>
        <v>251779.62</v>
      </c>
      <c r="O58" s="93">
        <f t="shared" ca="1" si="32"/>
        <v>34.570866401208292</v>
      </c>
      <c r="P58" s="93">
        <f t="shared" ca="1" si="33"/>
        <v>69.141732802416584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94350</v>
      </c>
      <c r="N88" s="155">
        <f t="shared" ca="1" si="49"/>
        <v>63504.37</v>
      </c>
      <c r="O88" s="155">
        <f t="shared" ref="O88:O96" ca="1" si="50">IF(L88&gt;0,N88*100/L88,0)</f>
        <v>31.160142296368988</v>
      </c>
      <c r="P88" s="155">
        <f t="shared" ref="P88:P96" ca="1" si="51">IF(M88&gt;0,N88*100/M88,0)</f>
        <v>67.30722840487546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203800</v>
      </c>
      <c r="M90" s="93">
        <f t="shared" ca="1" si="52"/>
        <v>94350</v>
      </c>
      <c r="N90" s="93">
        <f t="shared" ca="1" si="52"/>
        <v>63504.37</v>
      </c>
      <c r="O90" s="93">
        <f t="shared" ca="1" si="50"/>
        <v>31.160142296368988</v>
      </c>
      <c r="P90" s="93">
        <f t="shared" ca="1" si="51"/>
        <v>67.30722840487546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94350</v>
      </c>
      <c r="N91" s="498">
        <f t="shared" ca="1" si="53"/>
        <v>63504.37</v>
      </c>
      <c r="O91" s="498">
        <f t="shared" ca="1" si="50"/>
        <v>31.160142296368988</v>
      </c>
      <c r="P91" s="498">
        <f t="shared" ca="1" si="51"/>
        <v>67.30722840487546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IFERROR(__xludf.DUMMYFUNCTION("IMPORTRANGE(""https://docs.google.com/spreadsheets/d/1MeEWN-I1oV_STSDYn1IFDPWt_1FKiwhDph83XaGc0o0/edit?usp=sharing"",""งบพรบ!AV77"")"),94350)</f>
        <v>94350</v>
      </c>
      <c r="N93" s="93">
        <f ca="1">IFERROR(__xludf.DUMMYFUNCTION("IMPORTRANGE(""https://docs.google.com/spreadsheets/d/1MeEWN-I1oV_STSDYn1IFDPWt_1FKiwhDph83XaGc0o0/edit?usp=sharing"",""งบพรบ!AX77"")"),63504.37)</f>
        <v>63504.37</v>
      </c>
      <c r="O93" s="93">
        <f t="shared" ca="1" si="50"/>
        <v>31.160142296368988</v>
      </c>
      <c r="P93" s="93">
        <f t="shared" ca="1" si="51"/>
        <v>67.30722840487546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24065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IFERROR(__xludf.DUMMYFUNCTION("IMPORTRANGE(""https://docs.google.com/spreadsheets/d/1MeEWN-I1oV_STSDYn1IFDPWt_1FKiwhDph83XaGc0o0/edit?usp=sharing"",""งบพรบ!CJ77"")"),24065)</f>
        <v>24065</v>
      </c>
      <c r="N170" s="93">
        <f ca="1">IFERROR(__xludf.DUMMYFUNCTION("IMPORTRANGE(""https://docs.google.com/spreadsheets/d/1MeEWN-I1oV_STSDYn1IFDPWt_1FKiwhDph83XaGc0o0/edit?usp=sharing"",""งบพรบ!CL77"")"),24065)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107350</v>
      </c>
      <c r="N181" s="155">
        <f t="shared" ca="1" si="92"/>
        <v>65987.02</v>
      </c>
      <c r="O181" s="155">
        <f t="shared" ref="O181:O189" ca="1" si="93">IF(L181&gt;0,N181*100/L181,0)</f>
        <v>32.001464597478176</v>
      </c>
      <c r="P181" s="155">
        <f t="shared" ref="P181:P189" ca="1" si="94">IF(M181&gt;0,N181*100/M181,0)</f>
        <v>61.469045179319984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206200</v>
      </c>
      <c r="M183" s="93">
        <f t="shared" ca="1" si="95"/>
        <v>107350</v>
      </c>
      <c r="N183" s="93">
        <f t="shared" ca="1" si="95"/>
        <v>65987.02</v>
      </c>
      <c r="O183" s="93">
        <f t="shared" ca="1" si="93"/>
        <v>32.001464597478176</v>
      </c>
      <c r="P183" s="93">
        <f t="shared" ca="1" si="94"/>
        <v>61.469045179319984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107350</v>
      </c>
      <c r="N184" s="498">
        <f t="shared" ca="1" si="96"/>
        <v>65987.02</v>
      </c>
      <c r="O184" s="498">
        <f t="shared" ca="1" si="93"/>
        <v>32.001464597478176</v>
      </c>
      <c r="P184" s="498">
        <f t="shared" ca="1" si="94"/>
        <v>61.469045179319984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IFERROR(__xludf.DUMMYFUNCTION("IMPORTRANGE(""https://docs.google.com/spreadsheets/d/1MeEWN-I1oV_STSDYn1IFDPWt_1FKiwhDph83XaGc0o0/edit?usp=sharing"",""งบพรบ!CT77"")"),107350)</f>
        <v>107350</v>
      </c>
      <c r="N186" s="93">
        <f ca="1">IFERROR(__xludf.DUMMYFUNCTION("IMPORTRANGE(""https://docs.google.com/spreadsheets/d/1MeEWN-I1oV_STSDYn1IFDPWt_1FKiwhDph83XaGc0o0/edit?usp=sharing"",""งบพรบ!CV77"")"),65987.02)</f>
        <v>65987.02</v>
      </c>
      <c r="O186" s="93">
        <f t="shared" ca="1" si="93"/>
        <v>32.001464597478176</v>
      </c>
      <c r="P186" s="93">
        <f t="shared" ca="1" si="94"/>
        <v>61.469045179319984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27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27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1100</v>
      </c>
      <c r="O217" s="155">
        <f ca="1">IF(L217&gt;0,N217*100/L217,0)</f>
        <v>6.666666666666667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18">
        <v>1100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23900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IFERROR(__xludf.DUMMYFUNCTION("IMPORTRANGE(""https://docs.google.com/spreadsheets/d/1MeEWN-I1oV_STSDYn1IFDPWt_1FKiwhDph83XaGc0o0/edit?usp=sharing"",""งบพรบ!DD77"")"),23900)</f>
        <v>23900</v>
      </c>
      <c r="N266" s="93">
        <f ca="1">IFERROR(__xludf.DUMMYFUNCTION("IMPORTRANGE(""https://docs.google.com/spreadsheets/d/1MeEWN-I1oV_STSDYn1IFDPWt_1FKiwhDph83XaGc0o0/edit?usp=sharing"",""งบพรบ!DF77"")"),0)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IFERROR(__xludf.DUMMYFUNCTION("IMPORTRANGE(""https://docs.google.com/spreadsheets/d/1QqKyyYR6Q21VydFLVH3TRQUabQu_ym0Zz7PgGX0-kHA/edit?usp=sharing"",""แผน!EB77"")"),0)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1482</v>
      </c>
      <c r="K327" s="446">
        <f ca="1">IF(I327&gt;0,J327*100/I327,0)</f>
        <v>87.17647058823529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83000</v>
      </c>
      <c r="N328" s="155">
        <f t="shared" ca="1" si="149"/>
        <v>44397.760000000002</v>
      </c>
      <c r="O328" s="155">
        <f t="shared" ref="O328:O336" ca="1" si="150">IF(L328&gt;0,N328*100/L328,0)</f>
        <v>26.745638554216868</v>
      </c>
      <c r="P328" s="155">
        <f t="shared" ref="P328:P336" ca="1" si="151">IF(M328&gt;0,N328*100/M328,0)</f>
        <v>53.491277108433735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83000</v>
      </c>
      <c r="N330" s="93">
        <f t="shared" ca="1" si="152"/>
        <v>44397.760000000002</v>
      </c>
      <c r="O330" s="93">
        <f t="shared" ca="1" si="150"/>
        <v>26.745638554216868</v>
      </c>
      <c r="P330" s="93">
        <f t="shared" ca="1" si="151"/>
        <v>53.491277108433735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83000</v>
      </c>
      <c r="N331" s="498">
        <f t="shared" ca="1" si="153"/>
        <v>44397.760000000002</v>
      </c>
      <c r="O331" s="498">
        <f t="shared" ca="1" si="150"/>
        <v>26.745638554216868</v>
      </c>
      <c r="P331" s="498">
        <f t="shared" ca="1" si="151"/>
        <v>53.491277108433735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IFERROR(__xludf.DUMMYFUNCTION("IMPORTRANGE(""https://docs.google.com/spreadsheets/d/1MeEWN-I1oV_STSDYn1IFDPWt_1FKiwhDph83XaGc0o0/edit?usp=sharing"",""งบพรบ!ER77"")"),83000)</f>
        <v>83000</v>
      </c>
      <c r="N333" s="93">
        <f ca="1">IFERROR(__xludf.DUMMYFUNCTION("IMPORTRANGE(""https://docs.google.com/spreadsheets/d/1MeEWN-I1oV_STSDYn1IFDPWt_1FKiwhDph83XaGc0o0/edit?usp=sharing"",""งบพรบ!ET77"")"),44397.76)</f>
        <v>44397.760000000002</v>
      </c>
      <c r="O333" s="93">
        <f t="shared" ca="1" si="150"/>
        <v>26.745638554216868</v>
      </c>
      <c r="P333" s="93">
        <f t="shared" ca="1" si="151"/>
        <v>53.491277108433735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IFERROR(__xludf.DUMMYFUNCTION("IMPORTRANGE(""https://docs.google.com/spreadsheets/d/1kVcqe37tkHyjCSG3S0O1AXqVkqjo8mSIZil3BcpIysc/edit?usp=sharing"",""ศูนย์!D77"")"),1405)</f>
        <v>1405</v>
      </c>
      <c r="K338" s="498">
        <f ca="1">IF(I338&gt;0,J338*100/I338,0)</f>
        <v>82.647058823529406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IFERROR(__xludf.DUMMYFUNCTION("IMPORTRANGE(""https://docs.google.com/spreadsheets/d/1kVcqe37tkHyjCSG3S0O1AXqVkqjo8mSIZil3BcpIysc/edit?usp=sharing"",""ศูนย์!E77"")"),1)</f>
        <v>1</v>
      </c>
      <c r="K340" s="498">
        <f ca="1">IF(I340&gt;0,J340*100/I340,0)</f>
        <v>25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IFERROR(__xludf.DUMMYFUNCTION("IMPORTRANGE(""https://docs.google.com/spreadsheets/d/1kVcqe37tkHyjCSG3S0O1AXqVkqjo8mSIZil3BcpIysc/edit?usp=sharing"",""ศูนย์!F77"")"),77)</f>
        <v>77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563600</v>
      </c>
      <c r="N345" s="155">
        <f t="shared" ca="1" si="155"/>
        <v>335822.76</v>
      </c>
      <c r="O345" s="155">
        <f t="shared" ref="O345:O353" ca="1" si="156">IF(L345&gt;0,N345*100/L345,0)</f>
        <v>33.663067361668006</v>
      </c>
      <c r="P345" s="155">
        <f t="shared" ref="P345:P353" ca="1" si="157">IF(M345&gt;0,N345*100/M345,0)</f>
        <v>59.585301632363375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997600</v>
      </c>
      <c r="M347" s="93">
        <f t="shared" ca="1" si="158"/>
        <v>563600</v>
      </c>
      <c r="N347" s="93">
        <f t="shared" ca="1" si="158"/>
        <v>335822.76</v>
      </c>
      <c r="O347" s="93">
        <f t="shared" ca="1" si="156"/>
        <v>33.663067361668006</v>
      </c>
      <c r="P347" s="93">
        <f t="shared" ca="1" si="157"/>
        <v>59.585301632363375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434000</v>
      </c>
      <c r="N348" s="498">
        <f t="shared" ca="1" si="159"/>
        <v>206222.76</v>
      </c>
      <c r="O348" s="498">
        <f t="shared" ca="1" si="156"/>
        <v>23.758382488479263</v>
      </c>
      <c r="P348" s="498">
        <f t="shared" ca="1" si="157"/>
        <v>47.516764976958527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IFERROR(__xludf.DUMMYFUNCTION("IMPORTRANGE(""https://docs.google.com/spreadsheets/d/1MeEWN-I1oV_STSDYn1IFDPWt_1FKiwhDph83XaGc0o0/edit?usp=sharing"",""งบพรบ!FB77"")"),434000)</f>
        <v>434000</v>
      </c>
      <c r="N350" s="93">
        <f ca="1">IFERROR(__xludf.DUMMYFUNCTION("IMPORTRANGE(""https://docs.google.com/spreadsheets/d/1MeEWN-I1oV_STSDYn1IFDPWt_1FKiwhDph83XaGc0o0/edit?usp=sharing"",""งบพรบ!FD77"")"),206222.76)</f>
        <v>206222.76</v>
      </c>
      <c r="O350" s="93">
        <f t="shared" ca="1" si="156"/>
        <v>23.758382488479263</v>
      </c>
      <c r="P350" s="93">
        <f t="shared" ca="1" si="157"/>
        <v>47.516764976958527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IFERROR(__xludf.DUMMYFUNCTION("IMPORTRANGE(""https://docs.google.com/spreadsheets/d/1XWAQStnk-4SwqDmLtmXYiTMKHgktTP8We1SCoS47DrQ/edit?usp=sharing"",""จัดที่ดิน!W77"")"),77)</f>
        <v>77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IFERROR(__xludf.DUMMYFUNCTION("IMPORTRANGE(""https://docs.google.com/spreadsheets/d/1XWAQStnk-4SwqDmLtmXYiTMKHgktTP8We1SCoS47DrQ/edit?usp=sharing"",""จัดที่ดิน!X77"")"),618.18)</f>
        <v>618.17999999999995</v>
      </c>
      <c r="K359" s="498">
        <f t="shared" ca="1" si="161"/>
        <v>22.895555555555553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IFERROR(__xludf.DUMMYFUNCTION("IMPORTRANGE(""https://docs.google.com/spreadsheets/d/1XWAQStnk-4SwqDmLtmXYiTMKHgktTP8We1SCoS47DrQ/edit?usp=sharing"",""จัดที่ดิน!Y77"")"),32)</f>
        <v>32</v>
      </c>
      <c r="K360" s="498">
        <f t="shared" ca="1" si="161"/>
        <v>9.6385542168674707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IFERROR(__xludf.DUMMYFUNCTION("IMPORTRANGE(""https://docs.google.com/spreadsheets/d/1XWAQStnk-4SwqDmLtmXYiTMKHgktTP8We1SCoS47DrQ/edit?usp=sharing"",""จัดที่ดิน!Z77"")"),441.36)</f>
        <v>441.36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1</v>
      </c>
      <c r="K364" s="480">
        <f t="shared" ca="1" si="161"/>
        <v>0.19920318725099601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IFERROR(__xludf.DUMMYFUNCTION("IMPORTRANGE(""https://docs.google.com/spreadsheets/d/1XWAQStnk-4SwqDmLtmXYiTMKHgktTP8We1SCoS47DrQ/edit?usp=sharing"",""จัดที่ดิน!E77"")"),52)</f>
        <v>52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IFERROR(__xludf.DUMMYFUNCTION("IMPORTRANGE(""https://docs.google.com/spreadsheets/d/1XWAQStnk-4SwqDmLtmXYiTMKHgktTP8We1SCoS47DrQ/edit?usp=sharing"",""จัดที่ดิน!F77"")"),480.42)</f>
        <v>480.42</v>
      </c>
      <c r="K369" s="498">
        <f t="shared" ca="1" si="163"/>
        <v>36.955384615384617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IFERROR(__xludf.DUMMYFUNCTION("IMPORTRANGE(""https://docs.google.com/spreadsheets/d/1XWAQStnk-4SwqDmLtmXYiTMKHgktTP8We1SCoS47DrQ/edit?usp=sharing"",""จัดที่ดิน!G77"")"),32)</f>
        <v>32</v>
      </c>
      <c r="K370" s="498">
        <f t="shared" ca="1" si="163"/>
        <v>17.582417582417584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IFERROR(__xludf.DUMMYFUNCTION("IMPORTRANGE(""https://docs.google.com/spreadsheets/d/1XWAQStnk-4SwqDmLtmXYiTMKHgktTP8We1SCoS47DrQ/edit?usp=sharing"",""จัดที่ดิน!H77"")"),441.36)</f>
        <v>441.36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1</v>
      </c>
      <c r="K374" s="492">
        <f t="shared" ca="1" si="163"/>
        <v>0.3125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IFERROR(__xludf.DUMMYFUNCTION("IMPORTRANGE(""https://docs.google.com/spreadsheets/d/1XWAQStnk-4SwqDmLtmXYiTMKHgktTP8We1SCoS47DrQ/edit?usp=sharing"",""จัดที่ดิน!AH77"")"),25)</f>
        <v>25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IFERROR(__xludf.DUMMYFUNCTION("IMPORTRANGE(""https://docs.google.com/spreadsheets/d/1XWAQStnk-4SwqDmLtmXYiTMKHgktTP8We1SCoS47DrQ/edit?usp=sharing"",""จัดที่ดิน!AI77"")"),137.76)</f>
        <v>137.76</v>
      </c>
      <c r="K378" s="498">
        <f t="shared" ca="1" si="164"/>
        <v>9.84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IFERROR(__xludf.DUMMYFUNCTION("IMPORTRANGE(""https://docs.google.com/spreadsheets/d/1XWAQStnk-4SwqDmLtmXYiTMKHgktTP8We1SCoS47DrQ/edit?usp=sharing"",""จัดที่ดิน!AJ77"")"),1)</f>
        <v>1</v>
      </c>
      <c r="K379" s="498">
        <f t="shared" ca="1" si="164"/>
        <v>0.3125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IFERROR(__xludf.DUMMYFUNCTION("IMPORTRANGE(""https://docs.google.com/spreadsheets/d/1XWAQStnk-4SwqDmLtmXYiTMKHgktTP8We1SCoS47DrQ/edit?usp=sharing"",""จัดที่ดิน!AK77"")"),25.99)</f>
        <v>25.99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IFERROR(__xludf.DUMMYFUNCTION("IMPORTRANGE(""https://docs.google.com/spreadsheets/d/1XWAQStnk-4SwqDmLtmXYiTMKHgktTP8We1SCoS47DrQ/edit?usp=sharing"",""จัดที่ดิน!AL77"")"),1)</f>
        <v>1</v>
      </c>
      <c r="K381" s="498">
        <f t="shared" ca="1" si="164"/>
        <v>0.3125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IFERROR(__xludf.DUMMYFUNCTION("IMPORTRANGE(""https://docs.google.com/spreadsheets/d/1XWAQStnk-4SwqDmLtmXYiTMKHgktTP8We1SCoS47DrQ/edit?usp=sharing"",""จัดที่ดิน!AM77"")"),25.99)</f>
        <v>25.99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IFERROR(__xludf.DUMMYFUNCTION("IMPORTRANGE(""https://docs.google.com/spreadsheets/d/1QqKyyYR6Q21VydFLVH3TRQUabQu_ym0Zz7PgGX0-kHA/edit?usp=sharing"",""แผน!EW77"")"),20)</f>
        <v>20</v>
      </c>
      <c r="J385" s="501">
        <f ca="1">IFERROR(__xludf.DUMMYFUNCTION("IMPORTRANGE(""https://docs.google.com/spreadsheets/d/1XWAQStnk-4SwqDmLtmXYiTMKHgktTP8We1SCoS47DrQ/edit?usp=sharing"",""จัดที่ดิน!AP77"")"),0)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759052</v>
      </c>
      <c r="M414" s="549">
        <f t="shared" si="181"/>
        <v>0</v>
      </c>
      <c r="N414" s="549">
        <f t="shared" si="181"/>
        <v>82298.28</v>
      </c>
      <c r="O414" s="549">
        <f ca="1">IF(L414&gt;0,N414*100/L414,0)</f>
        <v>10.842245327065866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36468.28</v>
      </c>
      <c r="O419" s="155">
        <f t="shared" ref="O419:O424" ca="1" si="185">IF(L419&gt;0,N419*100/L419,0)</f>
        <v>54.790084134615384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36468.28</v>
      </c>
      <c r="O421" s="93">
        <f t="shared" ca="1" si="185"/>
        <v>54.790084134615384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36468.28</v>
      </c>
      <c r="O422" s="498">
        <f t="shared" ca="1" si="185"/>
        <v>54.790084134615384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v>0</v>
      </c>
      <c r="N424" s="93">
        <f>N425+N426+N427+N428</f>
        <v>36468.28</v>
      </c>
      <c r="O424" s="93">
        <f t="shared" ca="1" si="185"/>
        <v>54.790084134615384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36300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168.28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IFERROR(__xludf.DUMMYFUNCTION("IMPORTRANGE(""https://docs.google.com/spreadsheets/d/1QqKyyYR6Q21VydFLVH3TRQUabQu_ym0Zz7PgGX0-kHA/edit?usp=sharing"",""แผน!FC77"")"),15)</f>
        <v>15</v>
      </c>
      <c r="J435" s="579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IFERROR(__xludf.DUMMYFUNCTION("IMPORTRANGE(""https://docs.google.com/spreadsheets/d/1QqKyyYR6Q21VydFLVH3TRQUabQu_ym0Zz7PgGX0-kHA/edit?usp=sharing"",""แผน!FD77"")"),0)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IFERROR(__xludf.DUMMYFUNCTION("IMPORTRANGE(""https://docs.google.com/spreadsheets/d/1QqKyyYR6Q21VydFLVH3TRQUabQu_ym0Zz7PgGX0-kHA/edit?usp=sharing"",""แผน!FF77"")"),15)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30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87960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IFERROR(__xludf.DUMMYFUNCTION("IMPORTRANGE(""https://docs.google.com/spreadsheets/d/1QqKyyYR6Q21VydFLVH3TRQUabQu_ym0Zz7PgGX0-kHA/edit?usp=sharing"",""แผน!FX77"")"),41)</f>
        <v>41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IFERROR(__xludf.DUMMYFUNCTION("IMPORTRANGE(""https://docs.google.com/spreadsheets/d/1QqKyyYR6Q21VydFLVH3TRQUabQu_ym0Zz7PgGX0-kHA/edit?usp=sharing"",""แผน!FW77"")"),400)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si="206"/>
        <v>0</v>
      </c>
      <c r="N467" s="195">
        <f t="shared" si="206"/>
        <v>13820</v>
      </c>
      <c r="O467" s="195">
        <f t="shared" ref="O467:O472" ca="1" si="207">IF(L467&gt;0,N467*100/L467,0)</f>
        <v>4.0522749330729555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341043</v>
      </c>
      <c r="M469" s="93">
        <f t="shared" si="209"/>
        <v>0</v>
      </c>
      <c r="N469" s="93">
        <f t="shared" si="209"/>
        <v>13820</v>
      </c>
      <c r="O469" s="93">
        <f t="shared" ca="1" si="207"/>
        <v>4.0522749330729555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si="210"/>
        <v>0</v>
      </c>
      <c r="N470" s="498">
        <f t="shared" si="210"/>
        <v>13820</v>
      </c>
      <c r="O470" s="498">
        <f t="shared" ca="1" si="207"/>
        <v>4.0522749330729555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v>0</v>
      </c>
      <c r="N472" s="93">
        <f>N473+N474+N475+N476</f>
        <v>13820</v>
      </c>
      <c r="O472" s="93">
        <f t="shared" ca="1" si="207"/>
        <v>4.0522749330729555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13820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IFERROR(__xludf.DUMMYFUNCTION("IMPORTRANGE(""https://docs.google.com/spreadsheets/d/1QqKyyYR6Q21VydFLVH3TRQUabQu_ym0Zz7PgGX0-kHA/edit?usp=sharing"",""แผน!GU77"")"),0)</f>
        <v>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28605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263489</v>
      </c>
      <c r="M544" s="155">
        <f t="shared" si="236"/>
        <v>0</v>
      </c>
      <c r="N544" s="155">
        <f t="shared" si="236"/>
        <v>32010</v>
      </c>
      <c r="O544" s="155">
        <f t="shared" ref="O544:O549" ca="1" si="237">IF(L544&gt;0,N544*100/L544,0)</f>
        <v>12.148514738755697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263489</v>
      </c>
      <c r="M546" s="93">
        <f t="shared" si="240"/>
        <v>0</v>
      </c>
      <c r="N546" s="93">
        <f t="shared" si="240"/>
        <v>32010</v>
      </c>
      <c r="O546" s="93">
        <f t="shared" ca="1" si="237"/>
        <v>12.148514738755697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263489</v>
      </c>
      <c r="M547" s="498">
        <f t="shared" si="241"/>
        <v>0</v>
      </c>
      <c r="N547" s="498">
        <f t="shared" si="241"/>
        <v>32010</v>
      </c>
      <c r="O547" s="498">
        <f t="shared" ca="1" si="237"/>
        <v>12.148514738755697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IFERROR(__xludf.DUMMYFUNCTION("IMPORTRANGE(""https://docs.google.com/spreadsheets/d/1QqKyyYR6Q21VydFLVH3TRQUabQu_ym0Zz7PgGX0-kHA/edit?usp=sharing"",""แผน!HB77"")"),263489)</f>
        <v>263489</v>
      </c>
      <c r="M549" s="93">
        <v>0</v>
      </c>
      <c r="N549" s="93">
        <f>N550+N551+N552+N553+N554</f>
        <v>32010</v>
      </c>
      <c r="O549" s="93">
        <f t="shared" ca="1" si="237"/>
        <v>12.148514738755697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29750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2260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28605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IFERROR(__xludf.DUMMYFUNCTION("IMPORTRANGE(""https://docs.google.com/spreadsheets/d/1QqKyyYR6Q21VydFLVH3TRQUabQu_ym0Zz7PgGX0-kHA/edit?usp=sharing"",""แผน!HJ77"")"),0)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IFERROR(__xludf.DUMMYFUNCTION("IMPORTRANGE(""https://docs.google.com/spreadsheets/d/1QqKyyYR6Q21VydFLVH3TRQUabQu_ym0Zz7PgGX0-kHA/edit?usp=sharing"",""แผน!HI77"")"),0)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IFERROR(__xludf.DUMMYFUNCTION("IMPORTRANGE(""https://docs.google.com/spreadsheets/d/1QqKyyYR6Q21VydFLVH3TRQUabQu_ym0Zz7PgGX0-kHA/edit?usp=sharing"",""แผน!HL77"")"),53)</f>
        <v>53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IFERROR(__xludf.DUMMYFUNCTION("IMPORTRANGE(""https://docs.google.com/spreadsheets/d/1QqKyyYR6Q21VydFLVH3TRQUabQu_ym0Zz7PgGX0-kHA/edit?usp=sharing"",""แผน!HK77"")"),6)</f>
        <v>6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IFERROR(__xludf.DUMMYFUNCTION("IMPORTRANGE(""https://docs.google.com/spreadsheets/d/1QqKyyYR6Q21VydFLVH3TRQUabQu_ym0Zz7PgGX0-kHA/edit?usp=sharing"",""แผน!IA77"")"),0)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IFERROR(__xludf.DUMMYFUNCTION("IMPORTRANGE(""https://docs.google.com/spreadsheets/d/1QqKyyYR6Q21VydFLVH3TRQUabQu_ym0Zz7PgGX0-kHA/edit?usp=sharing"",""แผน!IE77"")"),0)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IFERROR(__xludf.DUMMYFUNCTION("IMPORTRANGE(""https://docs.google.com/spreadsheets/d/1QqKyyYR6Q21VydFLVH3TRQUabQu_ym0Zz7PgGX0-kHA/edit?usp=sharing"",""แผน!IH77"")"),0)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IFERROR(__xludf.DUMMYFUNCTION("IMPORTRANGE(""https://docs.google.com/spreadsheets/d/1QqKyyYR6Q21VydFLVH3TRQUabQu_ym0Zz7PgGX0-kHA/edit?usp=sharing"",""แผน!IJ77"")"),0)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IFERROR(__xludf.DUMMYFUNCTION("IMPORTRANGE(""https://docs.google.com/spreadsheets/d/1QqKyyYR6Q21VydFLVH3TRQUabQu_ym0Zz7PgGX0-kHA/edit?usp=sharing"",""แผน!IK77"")"),0)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IFERROR(__xludf.DUMMYFUNCTION("IMPORTRANGE(""https://docs.google.com/spreadsheets/d/1QqKyyYR6Q21VydFLVH3TRQUabQu_ym0Zz7PgGX0-kHA/edit?usp=sharing"",""แผน!IP77"")"),0)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335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IFERROR(__xludf.DUMMYFUNCTION("IMPORTRANGE(""https://docs.google.com/spreadsheets/d/19vJNZY_5yjcGF2XGBMNZRCAIB0Kwfpjp8YEOfu-bneM/edit?usp=sharing"",""งานกองทุน!F77"")"),0)</f>
        <v>0</v>
      </c>
      <c r="K821" s="498">
        <f t="shared" ref="K821:K828" ca="1" si="335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IFERROR(__xludf.DUMMYFUNCTION("IMPORTRANGE(""https://docs.google.com/spreadsheets/d/19vJNZY_5yjcGF2XGBMNZRCAIB0Kwfpjp8YEOfu-bneM/edit?usp=sharing"",""งานกองทุน!E77"")"),0)</f>
        <v>0</v>
      </c>
      <c r="K822" s="498">
        <f t="shared" ca="1" si="335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IFERROR(__xludf.DUMMYFUNCTION("IMPORTRANGE(""https://docs.google.com/spreadsheets/d/19vJNZY_5yjcGF2XGBMNZRCAIB0Kwfpjp8YEOfu-bneM/edit?usp=sharing"",""งานกองทุน!K77"")"),143463.8)</f>
        <v>143463.79999999999</v>
      </c>
      <c r="K823" s="498">
        <f t="shared" ca="1" si="335"/>
        <v>6.7736412823133092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IFERROR(__xludf.DUMMYFUNCTION("IMPORTRANGE(""https://docs.google.com/spreadsheets/d/19vJNZY_5yjcGF2XGBMNZRCAIB0Kwfpjp8YEOfu-bneM/edit?usp=sharing"",""งานกองทุน!J77"")"),20)</f>
        <v>20</v>
      </c>
      <c r="K824" s="498">
        <f t="shared" ca="1" si="335"/>
        <v>24.390243902439025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IFERROR(__xludf.DUMMYFUNCTION("IMPORTRANGE(""https://docs.google.com/spreadsheets/d/19vJNZY_5yjcGF2XGBMNZRCAIB0Kwfpjp8YEOfu-bneM/edit?usp=sharing"",""งานกองทุน!R77"")"),39)</f>
        <v>39</v>
      </c>
      <c r="J828" s="501">
        <f ca="1">IFERROR(__xludf.DUMMYFUNCTION("IMPORTRANGE(""https://docs.google.com/spreadsheets/d/19vJNZY_5yjcGF2XGBMNZRCAIB0Kwfpjp8YEOfu-bneM/edit?usp=sharing"",""งานกองทุน!T77"")"),0)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5CE18-0254-49CC-BC50-CCAF06BB1EF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4.42578125" style="821" bestFit="1" customWidth="1"/>
    <col min="11" max="11" width="12.5703125" style="821" customWidth="1"/>
    <col min="12" max="14" width="21.2851562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338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4672718</v>
      </c>
      <c r="M8" s="22">
        <f t="shared" ca="1" si="0"/>
        <v>2322925</v>
      </c>
      <c r="N8" s="22">
        <f t="shared" ca="1" si="0"/>
        <v>1563990.67</v>
      </c>
      <c r="O8" s="22">
        <f t="shared" ref="O8:O16" ca="1" si="1">IF(L8&gt;0,N8*100/L8,0)</f>
        <v>33.470683871785113</v>
      </c>
      <c r="P8" s="22">
        <f t="shared" ref="P8:P16" ca="1" si="2">IF(M8&gt;0,N8*100/M8,0)</f>
        <v>67.328504794601628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4672718</v>
      </c>
      <c r="M10" s="30">
        <f t="shared" ca="1" si="3"/>
        <v>2322925</v>
      </c>
      <c r="N10" s="30">
        <f t="shared" ca="1" si="3"/>
        <v>1563990.67</v>
      </c>
      <c r="O10" s="30">
        <f t="shared" ca="1" si="1"/>
        <v>33.470683871785113</v>
      </c>
      <c r="P10" s="30">
        <f t="shared" ca="1" si="2"/>
        <v>67.328504794601628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3998718</v>
      </c>
      <c r="M11" s="498">
        <f t="shared" ca="1" si="4"/>
        <v>1649925</v>
      </c>
      <c r="N11" s="498">
        <f t="shared" ca="1" si="4"/>
        <v>890990.66999999993</v>
      </c>
      <c r="O11" s="498">
        <f t="shared" ca="1" si="1"/>
        <v>22.281908101546545</v>
      </c>
      <c r="P11" s="498">
        <f t="shared" ca="1" si="2"/>
        <v>54.001889176780765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3998718</v>
      </c>
      <c r="M13" s="93">
        <f t="shared" ca="1" si="5"/>
        <v>1649925</v>
      </c>
      <c r="N13" s="93">
        <f t="shared" ca="1" si="5"/>
        <v>890990.66999999993</v>
      </c>
      <c r="O13" s="93">
        <f t="shared" ca="1" si="1"/>
        <v>22.281908101546545</v>
      </c>
      <c r="P13" s="93">
        <f t="shared" ca="1" si="2"/>
        <v>54.001889176780765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2322925</v>
      </c>
      <c r="N18" s="22">
        <f t="shared" ca="1" si="8"/>
        <v>1464087.33</v>
      </c>
      <c r="O18" s="22">
        <f t="shared" ref="O18:O26" ca="1" si="9">IF(L18&gt;0,N18*100/L18,0)</f>
        <v>37.456615469631636</v>
      </c>
      <c r="P18" s="22">
        <f t="shared" ref="P18:P26" ca="1" si="10">IF(M18&gt;0,N18*100/M18,0)</f>
        <v>63.027748635879334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2322925</v>
      </c>
      <c r="N20" s="30">
        <f t="shared" ca="1" si="11"/>
        <v>1464087.33</v>
      </c>
      <c r="O20" s="30">
        <f t="shared" ca="1" si="9"/>
        <v>37.456615469631636</v>
      </c>
      <c r="P20" s="30">
        <f t="shared" ca="1" si="10"/>
        <v>63.027748635879334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1649925</v>
      </c>
      <c r="N21" s="498">
        <f t="shared" ca="1" si="12"/>
        <v>791087.33</v>
      </c>
      <c r="O21" s="498">
        <f t="shared" ca="1" si="9"/>
        <v>24.455865436485915</v>
      </c>
      <c r="P21" s="498">
        <f t="shared" ca="1" si="10"/>
        <v>47.946866069669831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3234755</v>
      </c>
      <c r="M23" s="93">
        <f t="shared" ca="1" si="13"/>
        <v>1649925</v>
      </c>
      <c r="N23" s="93">
        <f t="shared" ca="1" si="13"/>
        <v>791087.33</v>
      </c>
      <c r="O23" s="93">
        <f t="shared" ca="1" si="9"/>
        <v>24.455865436485915</v>
      </c>
      <c r="P23" s="93">
        <f t="shared" ca="1" si="10"/>
        <v>47.946866069669831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763963</v>
      </c>
      <c r="M28" s="22">
        <f t="shared" si="16"/>
        <v>0</v>
      </c>
      <c r="N28" s="22">
        <f t="shared" si="16"/>
        <v>99903.34</v>
      </c>
      <c r="O28" s="22">
        <f t="shared" ref="O28:O37" ca="1" si="17">IF(L28&gt;0,N28*100/L28,0)</f>
        <v>13.07698671270729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763963</v>
      </c>
      <c r="M30" s="30">
        <f t="shared" si="19"/>
        <v>0</v>
      </c>
      <c r="N30" s="30">
        <f t="shared" si="19"/>
        <v>99903.34</v>
      </c>
      <c r="O30" s="30">
        <f t="shared" ca="1" si="17"/>
        <v>13.07698671270729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763963</v>
      </c>
      <c r="M31" s="498">
        <f t="shared" si="20"/>
        <v>0</v>
      </c>
      <c r="N31" s="498">
        <f t="shared" si="20"/>
        <v>99903.34</v>
      </c>
      <c r="O31" s="498">
        <f t="shared" ca="1" si="17"/>
        <v>13.07698671270729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763963</v>
      </c>
      <c r="M33" s="93">
        <f t="shared" si="21"/>
        <v>0</v>
      </c>
      <c r="N33" s="93">
        <f t="shared" si="21"/>
        <v>99903.34</v>
      </c>
      <c r="O33" s="93">
        <f t="shared" ca="1" si="17"/>
        <v>13.07698671270729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3908755</v>
      </c>
      <c r="M37" s="852">
        <f t="shared" ca="1" si="24"/>
        <v>2322925</v>
      </c>
      <c r="N37" s="852">
        <f t="shared" ca="1" si="24"/>
        <v>1464087.33</v>
      </c>
      <c r="O37" s="852">
        <f t="shared" ca="1" si="17"/>
        <v>37.456615469631636</v>
      </c>
      <c r="P37" s="852">
        <f t="shared" ca="1" si="18"/>
        <v>63.027748635879334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315800</v>
      </c>
      <c r="N41" s="85">
        <f t="shared" ca="1" si="25"/>
        <v>226300</v>
      </c>
      <c r="O41" s="85">
        <f t="shared" ref="O41:O49" ca="1" si="26">IF(L41&gt;0,N41*100/L41,0)</f>
        <v>36.853676410715742</v>
      </c>
      <c r="P41" s="85">
        <f t="shared" ref="P41:P49" ca="1" si="27">IF(M41&gt;0,N41*100/M41,0)</f>
        <v>71.65927802406587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315800</v>
      </c>
      <c r="N43" s="92">
        <f t="shared" ca="1" si="28"/>
        <v>226300</v>
      </c>
      <c r="O43" s="92">
        <f t="shared" ca="1" si="26"/>
        <v>36.853676410715742</v>
      </c>
      <c r="P43" s="92">
        <f t="shared" ca="1" si="27"/>
        <v>71.65927802406587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315800</v>
      </c>
      <c r="N44" s="498">
        <f t="shared" ca="1" si="29"/>
        <v>226300</v>
      </c>
      <c r="O44" s="498">
        <f t="shared" ca="1" si="26"/>
        <v>36.853676410715742</v>
      </c>
      <c r="P44" s="498">
        <f t="shared" ca="1" si="27"/>
        <v>71.65927802406587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IFERROR(__xludf.DUMMYFUNCTION("IMPORTRANGE(""https://docs.google.com/spreadsheets/d/1MeEWN-I1oV_STSDYn1IFDPWt_1FKiwhDph83XaGc0o0/edit?usp=sharing"",""งบพรบ!R78"")"),315800)</f>
        <v>315800</v>
      </c>
      <c r="N46" s="93">
        <f ca="1">IFERROR(__xludf.DUMMYFUNCTION("IMPORTRANGE(""https://docs.google.com/spreadsheets/d/1MeEWN-I1oV_STSDYn1IFDPWt_1FKiwhDph83XaGc0o0/edit?usp=sharing"",""งบพรบ!T78"")"),226300)</f>
        <v>226300</v>
      </c>
      <c r="O46" s="93">
        <f t="shared" ca="1" si="26"/>
        <v>36.853676410715742</v>
      </c>
      <c r="P46" s="93">
        <f t="shared" ca="1" si="27"/>
        <v>71.65927802406587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725150</v>
      </c>
      <c r="N53" s="116">
        <f t="shared" ca="1" si="31"/>
        <v>643256.59000000008</v>
      </c>
      <c r="O53" s="116">
        <f t="shared" ref="O53:O61" ca="1" si="32">IF(L53&gt;0,N53*100/L53,0)</f>
        <v>58.461927656093799</v>
      </c>
      <c r="P53" s="116">
        <f t="shared" ref="P53:P61" ca="1" si="33">IF(M53&gt;0,N53*100/M53,0)</f>
        <v>88.706693787492256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725150</v>
      </c>
      <c r="N55" s="123">
        <f t="shared" ca="1" si="34"/>
        <v>643256.59000000008</v>
      </c>
      <c r="O55" s="123">
        <f t="shared" ca="1" si="32"/>
        <v>58.461927656093799</v>
      </c>
      <c r="P55" s="123">
        <f t="shared" ca="1" si="33"/>
        <v>88.706693787492256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375150</v>
      </c>
      <c r="N56" s="498">
        <f t="shared" ca="1" si="35"/>
        <v>293256.59000000003</v>
      </c>
      <c r="O56" s="498">
        <f t="shared" ca="1" si="32"/>
        <v>39.085244568839137</v>
      </c>
      <c r="P56" s="498">
        <f t="shared" ca="1" si="33"/>
        <v>78.170489137678274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IFERROR(__xludf.DUMMYFUNCTION("IMPORTRANGE(""https://docs.google.com/spreadsheets/d/1MeEWN-I1oV_STSDYn1IFDPWt_1FKiwhDph83XaGc0o0/edit?usp=sharing"",""งบพรบ!AB78"")"),375150)</f>
        <v>375150</v>
      </c>
      <c r="N58" s="93">
        <f ca="1">IFERROR(__xludf.DUMMYFUNCTION("IMPORTRANGE(""https://docs.google.com/spreadsheets/d/1MeEWN-I1oV_STSDYn1IFDPWt_1FKiwhDph83XaGc0o0/edit?usp=sharing"",""งบพรบ!AD78"")"),293256.59)</f>
        <v>293256.59000000003</v>
      </c>
      <c r="O58" s="93">
        <f t="shared" ca="1" si="32"/>
        <v>39.085244568839137</v>
      </c>
      <c r="P58" s="93">
        <f t="shared" ca="1" si="33"/>
        <v>78.170489137678274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23440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26440</v>
      </c>
      <c r="M90" s="93">
        <f t="shared" ca="1" si="52"/>
        <v>23440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23440</v>
      </c>
      <c r="N91" s="498">
        <f t="shared" ca="1" si="53"/>
        <v>0</v>
      </c>
      <c r="O91" s="498">
        <f t="shared" ca="1" si="50"/>
        <v>0</v>
      </c>
      <c r="P91" s="498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IFERROR(__xludf.DUMMYFUNCTION("IMPORTRANGE(""https://docs.google.com/spreadsheets/d/1MeEWN-I1oV_STSDYn1IFDPWt_1FKiwhDph83XaGc0o0/edit?usp=sharing"",""งบพรบ!AV78"")"),23440)</f>
        <v>23440</v>
      </c>
      <c r="N93" s="93">
        <f ca="1">IFERROR(__xludf.DUMMYFUNCTION("IMPORTRANGE(""https://docs.google.com/spreadsheets/d/1MeEWN-I1oV_STSDYn1IFDPWt_1FKiwhDph83XaGc0o0/edit?usp=sharing"",""งบพรบ!AX78"")"),0)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206000</v>
      </c>
      <c r="O132" s="155">
        <f t="shared" ref="O132:O140" ca="1" si="70">IF(L132&gt;0,N132*100/L132,0)</f>
        <v>67.917312320727973</v>
      </c>
      <c r="P132" s="155">
        <f t="shared" ref="P132:P140" ca="1" si="71">IF(M132&gt;0,N132*100/M132,0)</f>
        <v>77.095808383233532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206000</v>
      </c>
      <c r="O134" s="93">
        <f t="shared" ca="1" si="70"/>
        <v>67.917312320727973</v>
      </c>
      <c r="P134" s="93">
        <f t="shared" ca="1" si="71"/>
        <v>77.095808383233532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61200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IFERROR(__xludf.DUMMYFUNCTION("IMPORTRANGE(""https://docs.google.com/spreadsheets/d/1MeEWN-I1oV_STSDYn1IFDPWt_1FKiwhDph83XaGc0o0/edit?usp=sharing"",""งบพรบ!BP78"")"),61200)</f>
        <v>61200</v>
      </c>
      <c r="N137" s="93">
        <f ca="1">IFERROR(__xludf.DUMMYFUNCTION("IMPORTRANGE(""https://docs.google.com/spreadsheets/d/1MeEWN-I1oV_STSDYn1IFDPWt_1FKiwhDph83XaGc0o0/edit?usp=sharing"",""งบพรบ!BR78"")"),0)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IFERROR(__xludf.DUMMYFUNCTION("IMPORTRANGE(""https://docs.google.com/spreadsheets/d/1MeEWN-I1oV_STSDYn1IFDPWt_1FKiwhDph83XaGc0o0/edit?usp=sharing"",""งบพรบ!CJ78"")"),24065)</f>
        <v>24065</v>
      </c>
      <c r="N170" s="93">
        <f ca="1">IFERROR(__xludf.DUMMYFUNCTION("IMPORTRANGE(""https://docs.google.com/spreadsheets/d/1MeEWN-I1oV_STSDYn1IFDPWt_1FKiwhDph83XaGc0o0/edit?usp=sharing"",""งบพรบ!CL78"")"),0)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339600</v>
      </c>
      <c r="N181" s="155">
        <f t="shared" ca="1" si="92"/>
        <v>89470.69</v>
      </c>
      <c r="O181" s="155">
        <f t="shared" ref="O181:O189" ca="1" si="93">IF(L181&gt;0,N181*100/L181,0)</f>
        <v>13.286410751410751</v>
      </c>
      <c r="P181" s="155">
        <f t="shared" ref="P181:P189" ca="1" si="94">IF(M181&gt;0,N181*100/M181,0)</f>
        <v>26.345904004711425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673400</v>
      </c>
      <c r="M183" s="93">
        <f t="shared" ca="1" si="95"/>
        <v>339600</v>
      </c>
      <c r="N183" s="93">
        <f t="shared" ca="1" si="95"/>
        <v>89470.69</v>
      </c>
      <c r="O183" s="93">
        <f t="shared" ca="1" si="93"/>
        <v>13.286410751410751</v>
      </c>
      <c r="P183" s="93">
        <f t="shared" ca="1" si="94"/>
        <v>26.345904004711425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339600</v>
      </c>
      <c r="N184" s="498">
        <f t="shared" ca="1" si="96"/>
        <v>89470.69</v>
      </c>
      <c r="O184" s="498">
        <f t="shared" ca="1" si="93"/>
        <v>13.286410751410751</v>
      </c>
      <c r="P184" s="498">
        <f t="shared" ca="1" si="94"/>
        <v>26.345904004711425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IFERROR(__xludf.DUMMYFUNCTION("IMPORTRANGE(""https://docs.google.com/spreadsheets/d/1MeEWN-I1oV_STSDYn1IFDPWt_1FKiwhDph83XaGc0o0/edit?usp=sharing"",""งบพรบ!CT78"")"),339600)</f>
        <v>339600</v>
      </c>
      <c r="N186" s="93">
        <f ca="1">IFERROR(__xludf.DUMMYFUNCTION("IMPORTRANGE(""https://docs.google.com/spreadsheets/d/1MeEWN-I1oV_STSDYn1IFDPWt_1FKiwhDph83XaGc0o0/edit?usp=sharing"",""งบพรบ!CV78"")"),89470.69)</f>
        <v>89470.69</v>
      </c>
      <c r="O186" s="93">
        <f t="shared" ca="1" si="93"/>
        <v>13.286410751410751</v>
      </c>
      <c r="P186" s="93">
        <f t="shared" ca="1" si="94"/>
        <v>26.345904004711425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39660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39660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88300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100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4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39660</v>
      </c>
      <c r="O238" s="155">
        <f ca="1">IF(L238&gt;0,N238*100/L238,0)</f>
        <v>13.52199113535629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63">
        <v>39660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>
        <v>4</v>
      </c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65000</v>
      </c>
      <c r="N261" s="155">
        <f t="shared" ca="1" si="116"/>
        <v>20433.32</v>
      </c>
      <c r="O261" s="155">
        <f t="shared" ref="O261:O269" ca="1" si="117">IF(L261&gt;0,N261*100/L261,0)</f>
        <v>11.763569372481289</v>
      </c>
      <c r="P261" s="155">
        <f t="shared" ref="P261:P269" ca="1" si="118">IF(M261&gt;0,N261*100/M261,0)</f>
        <v>31.435876923076922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173700</v>
      </c>
      <c r="M263" s="93">
        <f t="shared" ca="1" si="119"/>
        <v>65000</v>
      </c>
      <c r="N263" s="93">
        <f t="shared" ca="1" si="119"/>
        <v>20433.32</v>
      </c>
      <c r="O263" s="93">
        <f t="shared" ca="1" si="117"/>
        <v>11.763569372481289</v>
      </c>
      <c r="P263" s="93">
        <f t="shared" ca="1" si="118"/>
        <v>31.435876923076922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65000</v>
      </c>
      <c r="N264" s="498">
        <f t="shared" ca="1" si="120"/>
        <v>20433.32</v>
      </c>
      <c r="O264" s="498">
        <f t="shared" ca="1" si="117"/>
        <v>11.763569372481289</v>
      </c>
      <c r="P264" s="498">
        <f t="shared" ca="1" si="118"/>
        <v>31.435876923076922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IFERROR(__xludf.DUMMYFUNCTION("IMPORTRANGE(""https://docs.google.com/spreadsheets/d/1MeEWN-I1oV_STSDYn1IFDPWt_1FKiwhDph83XaGc0o0/edit?usp=sharing"",""งบพรบ!DD78"")"),65000)</f>
        <v>65000</v>
      </c>
      <c r="N266" s="93">
        <f ca="1">IFERROR(__xludf.DUMMYFUNCTION("IMPORTRANGE(""https://docs.google.com/spreadsheets/d/1MeEWN-I1oV_STSDYn1IFDPWt_1FKiwhDph83XaGc0o0/edit?usp=sharing"",""งบพรบ!DF78"")"),20433.32)</f>
        <v>20433.32</v>
      </c>
      <c r="O266" s="93">
        <f t="shared" ca="1" si="117"/>
        <v>11.763569372481289</v>
      </c>
      <c r="P266" s="93">
        <f t="shared" ca="1" si="118"/>
        <v>31.435876923076922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IFERROR(__xludf.DUMMYFUNCTION("IMPORTRANGE(""https://docs.google.com/spreadsheets/d/1QqKyyYR6Q21VydFLVH3TRQUabQu_ym0Zz7PgGX0-kHA/edit?usp=sharing"",""แผน!EB78"")"),0)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IFERROR(__xludf.DUMMYFUNCTION("IMPORTRANGE(""https://docs.google.com/spreadsheets/d/1MeEWN-I1oV_STSDYn1IFDPWt_1FKiwhDph83XaGc0o0/edit?usp=sharing"",""งบพรบ!DX78"")"),49120)</f>
        <v>49120</v>
      </c>
      <c r="N303" s="93">
        <f ca="1">IFERROR(__xludf.DUMMYFUNCTION("IMPORTRANGE(""https://docs.google.com/spreadsheets/d/1MeEWN-I1oV_STSDYn1IFDPWt_1FKiwhDph83XaGc0o0/edit?usp=sharing"",""งบพรบ!DZ78"")"),0)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614</v>
      </c>
      <c r="K327" s="446">
        <f ca="1">IF(I327&gt;0,J327*100/I327,0)</f>
        <v>38.375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87000</v>
      </c>
      <c r="N328" s="155">
        <f t="shared" ca="1" si="149"/>
        <v>31089.33</v>
      </c>
      <c r="O328" s="155">
        <f t="shared" ref="O328:O336" ca="1" si="150">IF(L328&gt;0,N328*100/L328,0)</f>
        <v>17.86743103448276</v>
      </c>
      <c r="P328" s="155">
        <f t="shared" ref="P328:P336" ca="1" si="151">IF(M328&gt;0,N328*100/M328,0)</f>
        <v>35.734862068965519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174000</v>
      </c>
      <c r="M330" s="93">
        <f t="shared" ca="1" si="152"/>
        <v>87000</v>
      </c>
      <c r="N330" s="93">
        <f t="shared" ca="1" si="152"/>
        <v>31089.33</v>
      </c>
      <c r="O330" s="93">
        <f t="shared" ca="1" si="150"/>
        <v>17.86743103448276</v>
      </c>
      <c r="P330" s="93">
        <f t="shared" ca="1" si="151"/>
        <v>35.734862068965519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87000</v>
      </c>
      <c r="N331" s="498">
        <f t="shared" ca="1" si="153"/>
        <v>31089.33</v>
      </c>
      <c r="O331" s="498">
        <f t="shared" ca="1" si="150"/>
        <v>17.86743103448276</v>
      </c>
      <c r="P331" s="498">
        <f t="shared" ca="1" si="151"/>
        <v>35.734862068965519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IFERROR(__xludf.DUMMYFUNCTION("IMPORTRANGE(""https://docs.google.com/spreadsheets/d/1MeEWN-I1oV_STSDYn1IFDPWt_1FKiwhDph83XaGc0o0/edit?usp=sharing"",""งบพรบ!ER78"")"),87000)</f>
        <v>87000</v>
      </c>
      <c r="N333" s="93">
        <f ca="1">IFERROR(__xludf.DUMMYFUNCTION("IMPORTRANGE(""https://docs.google.com/spreadsheets/d/1MeEWN-I1oV_STSDYn1IFDPWt_1FKiwhDph83XaGc0o0/edit?usp=sharing"",""งบพรบ!ET78"")"),31089.33)</f>
        <v>31089.33</v>
      </c>
      <c r="O333" s="93">
        <f t="shared" ca="1" si="150"/>
        <v>17.86743103448276</v>
      </c>
      <c r="P333" s="93">
        <f t="shared" ca="1" si="151"/>
        <v>35.734862068965519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IFERROR(__xludf.DUMMYFUNCTION("IMPORTRANGE(""https://docs.google.com/spreadsheets/d/1kVcqe37tkHyjCSG3S0O1AXqVkqjo8mSIZil3BcpIysc/edit?usp=sharing"",""ศูนย์!D78"")"),614)</f>
        <v>614</v>
      </c>
      <c r="K338" s="498">
        <f ca="1">IF(I338&gt;0,J338*100/I338,0)</f>
        <v>38.375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384550</v>
      </c>
      <c r="N345" s="155">
        <f t="shared" ca="1" si="155"/>
        <v>205537.4</v>
      </c>
      <c r="O345" s="155">
        <f t="shared" ref="O345:O353" ca="1" si="156">IF(L345&gt;0,N345*100/L345,0)</f>
        <v>29.569897423355251</v>
      </c>
      <c r="P345" s="155">
        <f t="shared" ref="P345:P353" ca="1" si="157">IF(M345&gt;0,N345*100/M345,0)</f>
        <v>53.448810297750619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695090</v>
      </c>
      <c r="M347" s="93">
        <f t="shared" ca="1" si="158"/>
        <v>384550</v>
      </c>
      <c r="N347" s="93">
        <f t="shared" ca="1" si="158"/>
        <v>205537.4</v>
      </c>
      <c r="O347" s="93">
        <f t="shared" ca="1" si="156"/>
        <v>29.569897423355251</v>
      </c>
      <c r="P347" s="93">
        <f t="shared" ca="1" si="157"/>
        <v>53.448810297750619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309550</v>
      </c>
      <c r="N348" s="498">
        <f t="shared" ca="1" si="159"/>
        <v>130537.4</v>
      </c>
      <c r="O348" s="498">
        <f t="shared" ca="1" si="156"/>
        <v>21.085367232551004</v>
      </c>
      <c r="P348" s="498">
        <f t="shared" ca="1" si="157"/>
        <v>42.170053303182037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IFERROR(__xludf.DUMMYFUNCTION("IMPORTRANGE(""https://docs.google.com/spreadsheets/d/1MeEWN-I1oV_STSDYn1IFDPWt_1FKiwhDph83XaGc0o0/edit?usp=sharing"",""งบพรบ!FB78"")"),309550)</f>
        <v>309550</v>
      </c>
      <c r="N350" s="93">
        <f ca="1">IFERROR(__xludf.DUMMYFUNCTION("IMPORTRANGE(""https://docs.google.com/spreadsheets/d/1MeEWN-I1oV_STSDYn1IFDPWt_1FKiwhDph83XaGc0o0/edit?usp=sharing"",""งบพรบ!FD78"")"),130537.4)</f>
        <v>130537.4</v>
      </c>
      <c r="O350" s="93">
        <f t="shared" ca="1" si="156"/>
        <v>21.085367232551004</v>
      </c>
      <c r="P350" s="93">
        <f t="shared" ca="1" si="157"/>
        <v>42.170053303182037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IFERROR(__xludf.DUMMYFUNCTION("IMPORTRANGE(""https://docs.google.com/spreadsheets/d/1XWAQStnk-4SwqDmLtmXYiTMKHgktTP8We1SCoS47DrQ/edit?usp=sharing"",""จัดที่ดิน!W78"")"),46)</f>
        <v>46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IFERROR(__xludf.DUMMYFUNCTION("IMPORTRANGE(""https://docs.google.com/spreadsheets/d/1XWAQStnk-4SwqDmLtmXYiTMKHgktTP8We1SCoS47DrQ/edit?usp=sharing"",""จัดที่ดิน!X78"")"),311.47)</f>
        <v>311.47000000000003</v>
      </c>
      <c r="K359" s="498">
        <f t="shared" ca="1" si="161"/>
        <v>10.313576158940398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IFERROR(__xludf.DUMMYFUNCTION("IMPORTRANGE(""https://docs.google.com/spreadsheets/d/1XWAQStnk-4SwqDmLtmXYiTMKHgktTP8We1SCoS47DrQ/edit?usp=sharing"",""จัดที่ดิน!Y78"")"),15)</f>
        <v>15</v>
      </c>
      <c r="K360" s="498">
        <f t="shared" ca="1" si="161"/>
        <v>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IFERROR(__xludf.DUMMYFUNCTION("IMPORTRANGE(""https://docs.google.com/spreadsheets/d/1XWAQStnk-4SwqDmLtmXYiTMKHgktTP8We1SCoS47DrQ/edit?usp=sharing"",""จัดที่ดิน!Z78"")"),160.94)</f>
        <v>160.94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57</v>
      </c>
      <c r="K364" s="480">
        <f t="shared" ca="1" si="161"/>
        <v>9.5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IFERROR(__xludf.DUMMYFUNCTION("IMPORTRANGE(""https://docs.google.com/spreadsheets/d/1XWAQStnk-4SwqDmLtmXYiTMKHgktTP8We1SCoS47DrQ/edit?usp=sharing"",""จัดที่ดิน!E78"")"),35)</f>
        <v>35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IFERROR(__xludf.DUMMYFUNCTION("IMPORTRANGE(""https://docs.google.com/spreadsheets/d/1XWAQStnk-4SwqDmLtmXYiTMKHgktTP8We1SCoS47DrQ/edit?usp=sharing"",""จัดที่ดิน!F78"")"),217.43)</f>
        <v>217.43</v>
      </c>
      <c r="K369" s="498">
        <f t="shared" ca="1" si="163"/>
        <v>14.304605263157894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IFERROR(__xludf.DUMMYFUNCTION("IMPORTRANGE(""https://docs.google.com/spreadsheets/d/1XWAQStnk-4SwqDmLtmXYiTMKHgktTP8We1SCoS47DrQ/edit?usp=sharing"",""จัดที่ดิน!G78"")"),11)</f>
        <v>11</v>
      </c>
      <c r="K370" s="498">
        <f t="shared" ca="1" si="163"/>
        <v>7.333333333333333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IFERROR(__xludf.DUMMYFUNCTION("IMPORTRANGE(""https://docs.google.com/spreadsheets/d/1XWAQStnk-4SwqDmLtmXYiTMKHgktTP8We1SCoS47DrQ/edit?usp=sharing"",""จัดที่ดิน!H78"")"),129.21)</f>
        <v>129.21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57</v>
      </c>
      <c r="K374" s="492">
        <f t="shared" ca="1" si="163"/>
        <v>12.666666666666666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IFERROR(__xludf.DUMMYFUNCTION("IMPORTRANGE(""https://docs.google.com/spreadsheets/d/1XWAQStnk-4SwqDmLtmXYiTMKHgktTP8We1SCoS47DrQ/edit?usp=sharing"",""จัดที่ดิน!AH78"")"),11)</f>
        <v>11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IFERROR(__xludf.DUMMYFUNCTION("IMPORTRANGE(""https://docs.google.com/spreadsheets/d/1XWAQStnk-4SwqDmLtmXYiTMKHgktTP8We1SCoS47DrQ/edit?usp=sharing"",""จัดที่ดิน!AI78"")"),94.04)</f>
        <v>94.04</v>
      </c>
      <c r="K378" s="498">
        <f t="shared" ca="1" si="164"/>
        <v>6.269333333333333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IFERROR(__xludf.DUMMYFUNCTION("IMPORTRANGE(""https://docs.google.com/spreadsheets/d/1XWAQStnk-4SwqDmLtmXYiTMKHgktTP8We1SCoS47DrQ/edit?usp=sharing"",""จัดที่ดิน!AJ78"")"),61)</f>
        <v>61</v>
      </c>
      <c r="K379" s="498">
        <f t="shared" ca="1" si="164"/>
        <v>13.555555555555555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IFERROR(__xludf.DUMMYFUNCTION("IMPORTRANGE(""https://docs.google.com/spreadsheets/d/1XWAQStnk-4SwqDmLtmXYiTMKHgktTP8We1SCoS47DrQ/edit?usp=sharing"",""จัดที่ดิน!AK78"")"),604.59)</f>
        <v>604.59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IFERROR(__xludf.DUMMYFUNCTION("IMPORTRANGE(""https://docs.google.com/spreadsheets/d/1XWAQStnk-4SwqDmLtmXYiTMKHgktTP8We1SCoS47DrQ/edit?usp=sharing"",""จัดที่ดิน!AL78"")"),57)</f>
        <v>57</v>
      </c>
      <c r="K381" s="498">
        <f t="shared" ca="1" si="164"/>
        <v>12.666666666666666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IFERROR(__xludf.DUMMYFUNCTION("IMPORTRANGE(""https://docs.google.com/spreadsheets/d/1XWAQStnk-4SwqDmLtmXYiTMKHgktTP8We1SCoS47DrQ/edit?usp=sharing"",""จัดที่ดิน!AM78"")"),572.86)</f>
        <v>572.86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IFERROR(__xludf.DUMMYFUNCTION("IMPORTRANGE(""https://docs.google.com/spreadsheets/d/1QqKyyYR6Q21VydFLVH3TRQUabQu_ym0Zz7PgGX0-kHA/edit?usp=sharing"",""แผน!EW78"")"),40)</f>
        <v>40</v>
      </c>
      <c r="J385" s="501">
        <f ca="1">IFERROR(__xludf.DUMMYFUNCTION("IMPORTRANGE(""https://docs.google.com/spreadsheets/d/1XWAQStnk-4SwqDmLtmXYiTMKHgktTP8We1SCoS47DrQ/edit?usp=sharing"",""จัดที่ดิน!AP78"")"),0)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763963</v>
      </c>
      <c r="M414" s="549">
        <f t="shared" si="181"/>
        <v>0</v>
      </c>
      <c r="N414" s="549">
        <f t="shared" si="181"/>
        <v>99903.34</v>
      </c>
      <c r="O414" s="549">
        <f ca="1">IF(L414&gt;0,N414*100/L414,0)</f>
        <v>13.07698671270729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1360</v>
      </c>
      <c r="O419" s="155">
        <f t="shared" ref="O419:O424" ca="1" si="185">IF(L419&gt;0,N419*100/L419,0)</f>
        <v>1.7289600813628274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1360</v>
      </c>
      <c r="O421" s="93">
        <f t="shared" ca="1" si="185"/>
        <v>1.7289600813628274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1360</v>
      </c>
      <c r="O422" s="498">
        <f t="shared" ca="1" si="185"/>
        <v>1.7289600813628274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v>0</v>
      </c>
      <c r="N424" s="93">
        <f>N425+N426+N427+N428</f>
        <v>1360</v>
      </c>
      <c r="O424" s="93">
        <f t="shared" ca="1" si="185"/>
        <v>1.7289600813628274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1360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IFERROR(__xludf.DUMMYFUNCTION("IMPORTRANGE(""https://docs.google.com/spreadsheets/d/1QqKyyYR6Q21VydFLVH3TRQUabQu_ym0Zz7PgGX0-kHA/edit?usp=sharing"",""แผน!FC78"")"),20)</f>
        <v>20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IFERROR(__xludf.DUMMYFUNCTION("IMPORTRANGE(""https://docs.google.com/spreadsheets/d/1QqKyyYR6Q21VydFLVH3TRQUabQu_ym0Zz7PgGX0-kHA/edit?usp=sharing"",""แผน!FD78"")"),0)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IFERROR(__xludf.DUMMYFUNCTION("IMPORTRANGE(""https://docs.google.com/spreadsheets/d/1QqKyyYR6Q21VydFLVH3TRQUabQu_ym0Zz7PgGX0-kHA/edit?usp=sharing"",""แผน!FF78"")"),20)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IFERROR(__xludf.DUMMYFUNCTION("IMPORTRANGE(""https://docs.google.com/spreadsheets/d/1QqKyyYR6Q21VydFLVH3TRQUabQu_ym0Zz7PgGX0-kHA/edit?usp=sharing"",""แผน!FW78"")"),200)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si="206"/>
        <v>0</v>
      </c>
      <c r="N467" s="195">
        <f t="shared" si="206"/>
        <v>43294</v>
      </c>
      <c r="O467" s="195">
        <f t="shared" ref="O467:O472" ca="1" si="207">IF(L467&gt;0,N467*100/L467,0)</f>
        <v>23.131708724480799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187163</v>
      </c>
      <c r="M469" s="93">
        <f t="shared" si="209"/>
        <v>0</v>
      </c>
      <c r="N469" s="93">
        <f t="shared" si="209"/>
        <v>43294</v>
      </c>
      <c r="O469" s="93">
        <f t="shared" ca="1" si="207"/>
        <v>23.131708724480799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si="210"/>
        <v>0</v>
      </c>
      <c r="N470" s="498">
        <f t="shared" si="210"/>
        <v>43294</v>
      </c>
      <c r="O470" s="498">
        <f t="shared" ca="1" si="207"/>
        <v>23.131708724480799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v>0</v>
      </c>
      <c r="N472" s="93">
        <f>N473+N474+N475+N476</f>
        <v>43294</v>
      </c>
      <c r="O472" s="93">
        <f t="shared" ca="1" si="207"/>
        <v>23.131708724480799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37823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f>4201+120+360+240+550</f>
        <v>5471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IFERROR(__xludf.DUMMYFUNCTION("IMPORTRANGE(""https://docs.google.com/spreadsheets/d/1QqKyyYR6Q21VydFLVH3TRQUabQu_ym0Zz7PgGX0-kHA/edit?usp=sharing"",""แผน!GU78"")"),0)</f>
        <v>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29942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276695</v>
      </c>
      <c r="M544" s="155">
        <f t="shared" si="236"/>
        <v>0</v>
      </c>
      <c r="N544" s="155">
        <f t="shared" si="236"/>
        <v>55249.34</v>
      </c>
      <c r="O544" s="155">
        <f t="shared" ref="O544:O549" ca="1" si="237">IF(L544&gt;0,N544*100/L544,0)</f>
        <v>19.967596089557095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276695</v>
      </c>
      <c r="M546" s="93">
        <f t="shared" si="240"/>
        <v>0</v>
      </c>
      <c r="N546" s="93">
        <f t="shared" si="240"/>
        <v>55249.34</v>
      </c>
      <c r="O546" s="93">
        <f t="shared" ca="1" si="237"/>
        <v>19.967596089557095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276695</v>
      </c>
      <c r="M547" s="498">
        <f t="shared" si="241"/>
        <v>0</v>
      </c>
      <c r="N547" s="498">
        <f t="shared" si="241"/>
        <v>55249.34</v>
      </c>
      <c r="O547" s="498">
        <f t="shared" ca="1" si="237"/>
        <v>19.967596089557095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IFERROR(__xludf.DUMMYFUNCTION("IMPORTRANGE(""https://docs.google.com/spreadsheets/d/1QqKyyYR6Q21VydFLVH3TRQUabQu_ym0Zz7PgGX0-kHA/edit?usp=sharing"",""แผน!HB78"")"),276695)</f>
        <v>276695</v>
      </c>
      <c r="M549" s="93">
        <v>0</v>
      </c>
      <c r="N549" s="93">
        <f>N550+N551+N552+N553+N554</f>
        <v>55249.34</v>
      </c>
      <c r="O549" s="93">
        <f t="shared" ca="1" si="237"/>
        <v>19.967596089557095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f>12566.67+12566.67</f>
        <v>25133.34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f>4533+3508+17583+432+2240+1820</f>
        <v>30116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29942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13434.5</v>
      </c>
      <c r="K560" s="412">
        <f t="shared" ca="1" si="246"/>
        <v>44.868412263709835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1960</v>
      </c>
      <c r="K561" s="412">
        <f t="shared" ca="1" si="246"/>
        <v>52.238805970149251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13191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1924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154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25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89.5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11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198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IFERROR(__xludf.DUMMYFUNCTION("IMPORTRANGE(""https://docs.google.com/spreadsheets/d/1QqKyyYR6Q21VydFLVH3TRQUabQu_ym0Zz7PgGX0-kHA/edit?usp=sharing"",""แผน!HJ78"")"),198)</f>
        <v>198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IFERROR(__xludf.DUMMYFUNCTION("IMPORTRANGE(""https://docs.google.com/spreadsheets/d/1QqKyyYR6Q21VydFLVH3TRQUabQu_ym0Zz7PgGX0-kHA/edit?usp=sharing"",""แผน!HL78"")"),0)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IFERROR(__xludf.DUMMYFUNCTION("IMPORTRANGE(""https://docs.google.com/spreadsheets/d/1QqKyyYR6Q21VydFLVH3TRQUabQu_ym0Zz7PgGX0-kHA/edit?usp=sharing"",""แผน!HK78"")"),0)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40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221445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IFERROR(__xludf.DUMMYFUNCTION("IMPORTRANGE(""https://docs.google.com/spreadsheets/d/1QqKyyYR6Q21VydFLVH3TRQUabQu_ym0Zz7PgGX0-kHA/edit?usp=sharing"",""แผน!IA78"")"),0)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IFERROR(__xludf.DUMMYFUNCTION("IMPORTRANGE(""https://docs.google.com/spreadsheets/d/1QqKyyYR6Q21VydFLVH3TRQUabQu_ym0Zz7PgGX0-kHA/edit?usp=sharing"",""แผน!IE78"")"),0)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IFERROR(__xludf.DUMMYFUNCTION("IMPORTRANGE(""https://docs.google.com/spreadsheets/d/1QqKyyYR6Q21VydFLVH3TRQUabQu_ym0Zz7PgGX0-kHA/edit?usp=sharing"",""แผน!IH78"")"),0)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IFERROR(__xludf.DUMMYFUNCTION("IMPORTRANGE(""https://docs.google.com/spreadsheets/d/1QqKyyYR6Q21VydFLVH3TRQUabQu_ym0Zz7PgGX0-kHA/edit?usp=sharing"",""แผน!IJ78"")"),0)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IFERROR(__xludf.DUMMYFUNCTION("IMPORTRANGE(""https://docs.google.com/spreadsheets/d/1QqKyyYR6Q21VydFLVH3TRQUabQu_ym0Zz7PgGX0-kHA/edit?usp=sharing"",""แผน!IK78"")"),0)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IFERROR(__xludf.DUMMYFUNCTION("IMPORTRANGE(""https://docs.google.com/spreadsheets/d/1QqKyyYR6Q21VydFLVH3TRQUabQu_ym0Zz7PgGX0-kHA/edit?usp=sharing"",""แผน!IP78"")"),0)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333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IFERROR(__xludf.DUMMYFUNCTION("IMPORTRANGE(""https://docs.google.com/spreadsheets/d/19vJNZY_5yjcGF2XGBMNZRCAIB0Kwfpjp8YEOfu-bneM/edit?usp=sharing"",""งานกองทุน!F78"")"),75090.03)</f>
        <v>75090.03</v>
      </c>
      <c r="K821" s="498">
        <f t="shared" ref="K821:K828" ca="1" si="335">IF(I821&gt;0,J821*100/I821,0)</f>
        <v>2.6549979324331194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IFERROR(__xludf.DUMMYFUNCTION("IMPORTRANGE(""https://docs.google.com/spreadsheets/d/19vJNZY_5yjcGF2XGBMNZRCAIB0Kwfpjp8YEOfu-bneM/edit?usp=sharing"",""งานกองทุน!E78"")"),5)</f>
        <v>5</v>
      </c>
      <c r="K822" s="498">
        <f t="shared" ca="1" si="335"/>
        <v>2.808988764044944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IFERROR(__xludf.DUMMYFUNCTION("IMPORTRANGE(""https://docs.google.com/spreadsheets/d/19vJNZY_5yjcGF2XGBMNZRCAIB0Kwfpjp8YEOfu-bneM/edit?usp=sharing"",""งานกองทุน!K78"")"),132783)</f>
        <v>132783</v>
      </c>
      <c r="K823" s="498">
        <f t="shared" ca="1" si="335"/>
        <v>6.46762509009318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IFERROR(__xludf.DUMMYFUNCTION("IMPORTRANGE(""https://docs.google.com/spreadsheets/d/19vJNZY_5yjcGF2XGBMNZRCAIB0Kwfpjp8YEOfu-bneM/edit?usp=sharing"",""งานกองทุน!J78"")"),43)</f>
        <v>43</v>
      </c>
      <c r="K824" s="498">
        <f t="shared" ca="1" si="335"/>
        <v>46.236559139784944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IFERROR(__xludf.DUMMYFUNCTION("IMPORTRANGE(""https://docs.google.com/spreadsheets/d/19vJNZY_5yjcGF2XGBMNZRCAIB0Kwfpjp8YEOfu-bneM/edit?usp=sharing"",""งานกองทุน!U78"")"),450000)</f>
        <v>450000</v>
      </c>
      <c r="K827" s="498">
        <f t="shared" ca="1" si="335"/>
        <v>19.736842105263158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IFERROR(__xludf.DUMMYFUNCTION("IMPORTRANGE(""https://docs.google.com/spreadsheets/d/19vJNZY_5yjcGF2XGBMNZRCAIB0Kwfpjp8YEOfu-bneM/edit?usp=sharing"",""งานกองทุน!R78"")"),91)</f>
        <v>91</v>
      </c>
      <c r="J828" s="501">
        <f ca="1">IFERROR(__xludf.DUMMYFUNCTION("IMPORTRANGE(""https://docs.google.com/spreadsheets/d/19vJNZY_5yjcGF2XGBMNZRCAIB0Kwfpjp8YEOfu-bneM/edit?usp=sharing"",""งานกองทุน!T78"")"),20)</f>
        <v>20</v>
      </c>
      <c r="K828" s="502">
        <f t="shared" ca="1" si="335"/>
        <v>21.978021978021978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5B4A6-D7F6-4872-AD0D-DEA39C9174D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4.42578125" style="821" bestFit="1" customWidth="1"/>
    <col min="10" max="10" width="11.28515625" style="821" bestFit="1" customWidth="1"/>
    <col min="11" max="11" width="12.5703125" style="821" customWidth="1"/>
    <col min="12" max="13" width="21.28515625" style="821" bestFit="1" customWidth="1"/>
    <col min="14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340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2598244</v>
      </c>
      <c r="M8" s="22">
        <f t="shared" ca="1" si="0"/>
        <v>1089350</v>
      </c>
      <c r="N8" s="22">
        <f t="shared" ca="1" si="0"/>
        <v>842348.95</v>
      </c>
      <c r="O8" s="22">
        <f t="shared" ref="O8:O16" ca="1" si="1">IF(L8&gt;0,N8*100/L8,0)</f>
        <v>32.419932462078236</v>
      </c>
      <c r="P8" s="22">
        <f t="shared" ref="P8:P16" ca="1" si="2">IF(M8&gt;0,N8*100/M8,0)</f>
        <v>77.325831918116307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2598244</v>
      </c>
      <c r="M10" s="30">
        <f t="shared" ca="1" si="3"/>
        <v>1089350</v>
      </c>
      <c r="N10" s="30">
        <f t="shared" ca="1" si="3"/>
        <v>842348.95</v>
      </c>
      <c r="O10" s="30">
        <f t="shared" ca="1" si="1"/>
        <v>32.419932462078236</v>
      </c>
      <c r="P10" s="30">
        <f t="shared" ca="1" si="2"/>
        <v>77.325831918116307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2507444</v>
      </c>
      <c r="M11" s="498">
        <f t="shared" ca="1" si="4"/>
        <v>998550</v>
      </c>
      <c r="N11" s="498">
        <f t="shared" ca="1" si="4"/>
        <v>751548.95</v>
      </c>
      <c r="O11" s="498">
        <f t="shared" ca="1" si="1"/>
        <v>29.972711254967209</v>
      </c>
      <c r="P11" s="498">
        <f t="shared" ca="1" si="2"/>
        <v>75.264027840368541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2507444</v>
      </c>
      <c r="M13" s="93">
        <f t="shared" ca="1" si="5"/>
        <v>998550</v>
      </c>
      <c r="N13" s="93">
        <f t="shared" ca="1" si="5"/>
        <v>751548.95</v>
      </c>
      <c r="O13" s="93">
        <f t="shared" ca="1" si="1"/>
        <v>29.972711254967209</v>
      </c>
      <c r="P13" s="93">
        <f t="shared" ca="1" si="2"/>
        <v>75.264027840368541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1089350</v>
      </c>
      <c r="N18" s="22">
        <f t="shared" ca="1" si="8"/>
        <v>699889.95</v>
      </c>
      <c r="O18" s="22">
        <f t="shared" ref="O18:O26" ca="1" si="9">IF(L18&gt;0,N18*100/L18,0)</f>
        <v>35.966122293766091</v>
      </c>
      <c r="P18" s="22">
        <f t="shared" ref="P18:P26" ca="1" si="10">IF(M18&gt;0,N18*100/M18,0)</f>
        <v>64.248400422270166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1089350</v>
      </c>
      <c r="N20" s="30">
        <f t="shared" ca="1" si="11"/>
        <v>699889.95</v>
      </c>
      <c r="O20" s="30">
        <f t="shared" ca="1" si="9"/>
        <v>35.966122293766091</v>
      </c>
      <c r="P20" s="30">
        <f t="shared" ca="1" si="10"/>
        <v>64.248400422270166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998550</v>
      </c>
      <c r="N21" s="498">
        <f t="shared" ca="1" si="12"/>
        <v>609089.94999999995</v>
      </c>
      <c r="O21" s="498">
        <f t="shared" ca="1" si="9"/>
        <v>32.832028870669532</v>
      </c>
      <c r="P21" s="498">
        <f t="shared" ca="1" si="10"/>
        <v>60.997441289870302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1855170</v>
      </c>
      <c r="M23" s="93">
        <f t="shared" ca="1" si="13"/>
        <v>998550</v>
      </c>
      <c r="N23" s="93">
        <f t="shared" ca="1" si="13"/>
        <v>609089.94999999995</v>
      </c>
      <c r="O23" s="93">
        <f t="shared" ca="1" si="9"/>
        <v>32.832028870669532</v>
      </c>
      <c r="P23" s="93">
        <f t="shared" ca="1" si="10"/>
        <v>60.997441289870302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652274</v>
      </c>
      <c r="M28" s="22">
        <f t="shared" si="16"/>
        <v>0</v>
      </c>
      <c r="N28" s="22">
        <f t="shared" si="16"/>
        <v>142459</v>
      </c>
      <c r="O28" s="22">
        <f t="shared" ref="O28:O37" ca="1" si="17">IF(L28&gt;0,N28*100/L28,0)</f>
        <v>21.840361565845029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652274</v>
      </c>
      <c r="M30" s="30">
        <f t="shared" si="19"/>
        <v>0</v>
      </c>
      <c r="N30" s="30">
        <f t="shared" si="19"/>
        <v>142459</v>
      </c>
      <c r="O30" s="30">
        <f t="shared" ca="1" si="17"/>
        <v>21.840361565845029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652274</v>
      </c>
      <c r="M31" s="498">
        <f t="shared" si="20"/>
        <v>0</v>
      </c>
      <c r="N31" s="498">
        <f t="shared" si="20"/>
        <v>142459</v>
      </c>
      <c r="O31" s="498">
        <f t="shared" ca="1" si="17"/>
        <v>21.840361565845029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652274</v>
      </c>
      <c r="M33" s="93">
        <f t="shared" si="21"/>
        <v>0</v>
      </c>
      <c r="N33" s="93">
        <f t="shared" si="21"/>
        <v>142459</v>
      </c>
      <c r="O33" s="93">
        <f t="shared" ca="1" si="17"/>
        <v>21.840361565845029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1945970</v>
      </c>
      <c r="M37" s="852">
        <f t="shared" ca="1" si="24"/>
        <v>1089350</v>
      </c>
      <c r="N37" s="852">
        <f t="shared" ca="1" si="24"/>
        <v>699889.95</v>
      </c>
      <c r="O37" s="852">
        <f t="shared" ca="1" si="17"/>
        <v>35.966122293766091</v>
      </c>
      <c r="P37" s="852">
        <f t="shared" ca="1" si="18"/>
        <v>64.248400422270166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207450</v>
      </c>
      <c r="N41" s="85">
        <f t="shared" ca="1" si="25"/>
        <v>150962</v>
      </c>
      <c r="O41" s="85">
        <f t="shared" ref="O41:O49" ca="1" si="26">IF(L41&gt;0,N41*100/L41,0)</f>
        <v>55.267069375800844</v>
      </c>
      <c r="P41" s="85">
        <f t="shared" ref="P41:P49" ca="1" si="27">IF(M41&gt;0,N41*100/M41,0)</f>
        <v>72.770306097854899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207450</v>
      </c>
      <c r="N43" s="92">
        <f t="shared" ca="1" si="28"/>
        <v>150962</v>
      </c>
      <c r="O43" s="92">
        <f t="shared" ca="1" si="26"/>
        <v>55.267069375800844</v>
      </c>
      <c r="P43" s="92">
        <f t="shared" ca="1" si="27"/>
        <v>72.770306097854899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207450</v>
      </c>
      <c r="N44" s="498">
        <f t="shared" ca="1" si="29"/>
        <v>150962</v>
      </c>
      <c r="O44" s="498">
        <f t="shared" ca="1" si="26"/>
        <v>55.267069375800844</v>
      </c>
      <c r="P44" s="498">
        <f t="shared" ca="1" si="27"/>
        <v>72.770306097854899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IFERROR(__xludf.DUMMYFUNCTION("IMPORTRANGE(""https://docs.google.com/spreadsheets/d/1MeEWN-I1oV_STSDYn1IFDPWt_1FKiwhDph83XaGc0o0/edit?usp=sharing"",""งบพรบ!R79"")"),207450)</f>
        <v>207450</v>
      </c>
      <c r="N46" s="93">
        <f ca="1">IFERROR(__xludf.DUMMYFUNCTION("IMPORTRANGE(""https://docs.google.com/spreadsheets/d/1MeEWN-I1oV_STSDYn1IFDPWt_1FKiwhDph83XaGc0o0/edit?usp=sharing"",""งบพรบ!T79"")"),150962)</f>
        <v>150962</v>
      </c>
      <c r="O46" s="93">
        <f t="shared" ca="1" si="26"/>
        <v>55.267069375800844</v>
      </c>
      <c r="P46" s="93">
        <f t="shared" ca="1" si="27"/>
        <v>72.770306097854899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279500</v>
      </c>
      <c r="N53" s="116">
        <f t="shared" ca="1" si="31"/>
        <v>183012.16</v>
      </c>
      <c r="O53" s="116">
        <f t="shared" ref="O53:O61" ca="1" si="32">IF(L53&gt;0,N53*100/L53,0)</f>
        <v>32.739205724508047</v>
      </c>
      <c r="P53" s="116">
        <f t="shared" ref="P53:P61" ca="1" si="33">IF(M53&gt;0,N53*100/M53,0)</f>
        <v>65.478411449016093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279500</v>
      </c>
      <c r="N55" s="123">
        <f t="shared" ca="1" si="34"/>
        <v>183012.16</v>
      </c>
      <c r="O55" s="123">
        <f t="shared" ca="1" si="32"/>
        <v>32.739205724508047</v>
      </c>
      <c r="P55" s="123">
        <f t="shared" ca="1" si="33"/>
        <v>65.478411449016093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279500</v>
      </c>
      <c r="N56" s="498">
        <f t="shared" ca="1" si="35"/>
        <v>183012.16</v>
      </c>
      <c r="O56" s="498">
        <f t="shared" ca="1" si="32"/>
        <v>32.739205724508047</v>
      </c>
      <c r="P56" s="498">
        <f t="shared" ca="1" si="33"/>
        <v>65.478411449016093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IFERROR(__xludf.DUMMYFUNCTION("IMPORTRANGE(""https://docs.google.com/spreadsheets/d/1MeEWN-I1oV_STSDYn1IFDPWt_1FKiwhDph83XaGc0o0/edit?usp=sharing"",""งบพรบ!AB79"")"),279500)</f>
        <v>279500</v>
      </c>
      <c r="N58" s="93">
        <f ca="1">IFERROR(__xludf.DUMMYFUNCTION("IMPORTRANGE(""https://docs.google.com/spreadsheets/d/1MeEWN-I1oV_STSDYn1IFDPWt_1FKiwhDph83XaGc0o0/edit?usp=sharing"",""งบพรบ!AD79"")"),183012.16)</f>
        <v>183012.16</v>
      </c>
      <c r="O58" s="93">
        <f t="shared" ca="1" si="32"/>
        <v>32.739205724508047</v>
      </c>
      <c r="P58" s="93">
        <f t="shared" ca="1" si="33"/>
        <v>65.478411449016093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121900</v>
      </c>
      <c r="N88" s="155">
        <f t="shared" ca="1" si="49"/>
        <v>76800</v>
      </c>
      <c r="O88" s="155">
        <f t="shared" ref="O88:O96" ca="1" si="50">IF(L88&gt;0,N88*100/L88,0)</f>
        <v>32.405063291139243</v>
      </c>
      <c r="P88" s="155">
        <f t="shared" ref="P88:P96" ca="1" si="51">IF(M88&gt;0,N88*100/M88,0)</f>
        <v>63.002461033634127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237000</v>
      </c>
      <c r="M90" s="93">
        <f t="shared" ca="1" si="52"/>
        <v>121900</v>
      </c>
      <c r="N90" s="93">
        <f t="shared" ca="1" si="52"/>
        <v>76800</v>
      </c>
      <c r="O90" s="93">
        <f t="shared" ca="1" si="50"/>
        <v>32.405063291139243</v>
      </c>
      <c r="P90" s="93">
        <f t="shared" ca="1" si="51"/>
        <v>63.002461033634127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121900</v>
      </c>
      <c r="N91" s="498">
        <f t="shared" ca="1" si="53"/>
        <v>76800</v>
      </c>
      <c r="O91" s="498">
        <f t="shared" ca="1" si="50"/>
        <v>32.405063291139243</v>
      </c>
      <c r="P91" s="498">
        <f t="shared" ca="1" si="51"/>
        <v>63.002461033634127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IFERROR(__xludf.DUMMYFUNCTION("IMPORTRANGE(""https://docs.google.com/spreadsheets/d/1MeEWN-I1oV_STSDYn1IFDPWt_1FKiwhDph83XaGc0o0/edit?usp=sharing"",""งบพรบ!AV79"")"),121900)</f>
        <v>121900</v>
      </c>
      <c r="N93" s="93">
        <f ca="1">IFERROR(__xludf.DUMMYFUNCTION("IMPORTRANGE(""https://docs.google.com/spreadsheets/d/1MeEWN-I1oV_STSDYn1IFDPWt_1FKiwhDph83XaGc0o0/edit?usp=sharing"",""งบพรบ!AX79"")"),76800)</f>
        <v>76800</v>
      </c>
      <c r="O93" s="93">
        <f t="shared" ca="1" si="50"/>
        <v>32.405063291139243</v>
      </c>
      <c r="P93" s="93">
        <f t="shared" ca="1" si="51"/>
        <v>63.002461033634127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16930</v>
      </c>
      <c r="O165" s="155">
        <f t="shared" ref="O165:O173" ca="1" si="85">IF(L165&gt;0,N165*100/L165,0)</f>
        <v>80.427553444180518</v>
      </c>
      <c r="P165" s="155">
        <f t="shared" ref="P165:P173" ca="1" si="86">IF(M165&gt;0,N165*100/M165,0)</f>
        <v>80.427553444180518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16930</v>
      </c>
      <c r="O167" s="93">
        <f t="shared" ca="1" si="85"/>
        <v>80.427553444180518</v>
      </c>
      <c r="P167" s="93">
        <f t="shared" ca="1" si="86"/>
        <v>80.427553444180518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16930</v>
      </c>
      <c r="O168" s="498">
        <f t="shared" ca="1" si="85"/>
        <v>80.427553444180518</v>
      </c>
      <c r="P168" s="498">
        <f t="shared" ca="1" si="86"/>
        <v>80.427553444180518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IFERROR(__xludf.DUMMYFUNCTION("IMPORTRANGE(""https://docs.google.com/spreadsheets/d/1MeEWN-I1oV_STSDYn1IFDPWt_1FKiwhDph83XaGc0o0/edit?usp=sharing"",""งบพรบ!CJ79"")"),21050)</f>
        <v>21050</v>
      </c>
      <c r="N170" s="93">
        <f ca="1">IFERROR(__xludf.DUMMYFUNCTION("IMPORTRANGE(""https://docs.google.com/spreadsheets/d/1MeEWN-I1oV_STSDYn1IFDPWt_1FKiwhDph83XaGc0o0/edit?usp=sharing"",""งบพรบ!CL79"")"),16930)</f>
        <v>16930</v>
      </c>
      <c r="O170" s="93">
        <f t="shared" ca="1" si="85"/>
        <v>80.427553444180518</v>
      </c>
      <c r="P170" s="93">
        <f t="shared" ca="1" si="86"/>
        <v>80.427553444180518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137250</v>
      </c>
      <c r="N181" s="155">
        <f t="shared" ca="1" si="92"/>
        <v>57258.79</v>
      </c>
      <c r="O181" s="155">
        <f t="shared" ref="O181:O189" ca="1" si="93">IF(L181&gt;0,N181*100/L181,0)</f>
        <v>20.376793594306051</v>
      </c>
      <c r="P181" s="155">
        <f t="shared" ref="P181:P189" ca="1" si="94">IF(M181&gt;0,N181*100/M181,0)</f>
        <v>41.718608378870677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281000</v>
      </c>
      <c r="M183" s="93">
        <f t="shared" ca="1" si="95"/>
        <v>137250</v>
      </c>
      <c r="N183" s="93">
        <f t="shared" ca="1" si="95"/>
        <v>57258.79</v>
      </c>
      <c r="O183" s="93">
        <f t="shared" ca="1" si="93"/>
        <v>20.376793594306051</v>
      </c>
      <c r="P183" s="93">
        <f t="shared" ca="1" si="94"/>
        <v>41.718608378870677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137250</v>
      </c>
      <c r="N184" s="498">
        <f t="shared" ca="1" si="96"/>
        <v>57258.79</v>
      </c>
      <c r="O184" s="498">
        <f t="shared" ca="1" si="93"/>
        <v>20.376793594306051</v>
      </c>
      <c r="P184" s="498">
        <f t="shared" ca="1" si="94"/>
        <v>41.718608378870677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IFERROR(__xludf.DUMMYFUNCTION("IMPORTRANGE(""https://docs.google.com/spreadsheets/d/1MeEWN-I1oV_STSDYn1IFDPWt_1FKiwhDph83XaGc0o0/edit?usp=sharing"",""งบพรบ!CT79"")"),137250)</f>
        <v>137250</v>
      </c>
      <c r="N186" s="93">
        <f ca="1">IFERROR(__xludf.DUMMYFUNCTION("IMPORTRANGE(""https://docs.google.com/spreadsheets/d/1MeEWN-I1oV_STSDYn1IFDPWt_1FKiwhDph83XaGc0o0/edit?usp=sharing"",""งบพรบ!CV79"")"),57258.79)</f>
        <v>57258.79</v>
      </c>
      <c r="O186" s="93">
        <f t="shared" ca="1" si="93"/>
        <v>20.376793594306051</v>
      </c>
      <c r="P186" s="93">
        <f t="shared" ca="1" si="94"/>
        <v>41.718608378870677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v>400</v>
      </c>
      <c r="O191" s="155">
        <f ca="1">IF(L191&gt;0,N191*100/L191,0)</f>
        <v>6.666666666666667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85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86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86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86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87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85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86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86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86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IFERROR(__xludf.DUMMYFUNCTION("IMPORTRANGE(""https://docs.google.com/spreadsheets/d/1QqKyyYR6Q21VydFLVH3TRQUabQu_ym0Zz7PgGX0-kHA/edit?usp=sharing"",""แผน!EB79"")"),0)</f>
        <v>0</v>
      </c>
      <c r="J288" s="675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221</v>
      </c>
      <c r="K327" s="446">
        <f ca="1">IF(I327&gt;0,J327*100/I327,0)</f>
        <v>73.666666666666671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45138</v>
      </c>
      <c r="O328" s="155">
        <f t="shared" ref="O328:O336" ca="1" si="149">IF(L328&gt;0,N328*100/L328,0)</f>
        <v>28.750318471337579</v>
      </c>
      <c r="P328" s="155">
        <f t="shared" ref="P328:P336" ca="1" si="150">IF(M328&gt;0,N328*100/M328,0)</f>
        <v>57.500636942675158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45138</v>
      </c>
      <c r="O330" s="93">
        <f t="shared" ca="1" si="149"/>
        <v>28.750318471337579</v>
      </c>
      <c r="P330" s="93">
        <f t="shared" ca="1" si="150"/>
        <v>57.500636942675158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78500</v>
      </c>
      <c r="N331" s="498">
        <f t="shared" ca="1" si="152"/>
        <v>45138</v>
      </c>
      <c r="O331" s="498">
        <f t="shared" ca="1" si="149"/>
        <v>28.750318471337579</v>
      </c>
      <c r="P331" s="498">
        <f t="shared" ca="1" si="150"/>
        <v>57.500636942675158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IFERROR(__xludf.DUMMYFUNCTION("IMPORTRANGE(""https://docs.google.com/spreadsheets/d/1MeEWN-I1oV_STSDYn1IFDPWt_1FKiwhDph83XaGc0o0/edit?usp=sharing"",""งบพรบ!ER79"")"),78500)</f>
        <v>78500</v>
      </c>
      <c r="N333" s="93">
        <f ca="1">IFERROR(__xludf.DUMMYFUNCTION("IMPORTRANGE(""https://docs.google.com/spreadsheets/d/1MeEWN-I1oV_STSDYn1IFDPWt_1FKiwhDph83XaGc0o0/edit?usp=sharing"",""งบพรบ!ET79"")"),45138)</f>
        <v>45138</v>
      </c>
      <c r="O333" s="93">
        <f t="shared" ca="1" si="149"/>
        <v>28.750318471337579</v>
      </c>
      <c r="P333" s="93">
        <f t="shared" ca="1" si="150"/>
        <v>57.500636942675158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IFERROR(__xludf.DUMMYFUNCTION("IMPORTRANGE(""https://docs.google.com/spreadsheets/d/1kVcqe37tkHyjCSG3S0O1AXqVkqjo8mSIZil3BcpIysc/edit?usp=sharing"",""ศูนย์!D79"")"),91)</f>
        <v>91</v>
      </c>
      <c r="K338" s="498">
        <f ca="1">IF(I338&gt;0,J338*100/I338,0)</f>
        <v>182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IFERROR(__xludf.DUMMYFUNCTION("IMPORTRANGE(""https://docs.google.com/spreadsheets/d/1kVcqe37tkHyjCSG3S0O1AXqVkqjo8mSIZil3BcpIysc/edit?usp=sharing"",""ศูนย์!F79"")"),130)</f>
        <v>130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243700</v>
      </c>
      <c r="N345" s="155">
        <f t="shared" ca="1" si="154"/>
        <v>169789</v>
      </c>
      <c r="O345" s="155">
        <f t="shared" ref="O345:O353" ca="1" si="155">IF(L345&gt;0,N345*100/L345,0)</f>
        <v>42.814383337115771</v>
      </c>
      <c r="P345" s="155">
        <f t="shared" ref="P345:P353" ca="1" si="156">IF(M345&gt;0,N345*100/M345,0)</f>
        <v>69.671317193270411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396570</v>
      </c>
      <c r="M347" s="93">
        <f t="shared" ca="1" si="157"/>
        <v>243700</v>
      </c>
      <c r="N347" s="93">
        <f t="shared" ca="1" si="157"/>
        <v>169789</v>
      </c>
      <c r="O347" s="93">
        <f t="shared" ca="1" si="155"/>
        <v>42.814383337115771</v>
      </c>
      <c r="P347" s="93">
        <f t="shared" ca="1" si="156"/>
        <v>69.671317193270411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152900</v>
      </c>
      <c r="N348" s="498">
        <f t="shared" ca="1" si="158"/>
        <v>78989</v>
      </c>
      <c r="O348" s="498">
        <f t="shared" ca="1" si="155"/>
        <v>25.832815514929521</v>
      </c>
      <c r="P348" s="498">
        <f t="shared" ca="1" si="156"/>
        <v>51.660562459123611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IFERROR(__xludf.DUMMYFUNCTION("IMPORTRANGE(""https://docs.google.com/spreadsheets/d/1MeEWN-I1oV_STSDYn1IFDPWt_1FKiwhDph83XaGc0o0/edit?usp=sharing"",""งบพรบ!FB79"")"),152900)</f>
        <v>152900</v>
      </c>
      <c r="N350" s="93">
        <f ca="1">IFERROR(__xludf.DUMMYFUNCTION("IMPORTRANGE(""https://docs.google.com/spreadsheets/d/1MeEWN-I1oV_STSDYn1IFDPWt_1FKiwhDph83XaGc0o0/edit?usp=sharing"",""งบพรบ!FD79"")"),78989)</f>
        <v>78989</v>
      </c>
      <c r="O350" s="93">
        <f t="shared" ca="1" si="155"/>
        <v>25.832815514929521</v>
      </c>
      <c r="P350" s="93">
        <f t="shared" ca="1" si="156"/>
        <v>51.660562459123611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IFERROR(__xludf.DUMMYFUNCTION("IMPORTRANGE(""https://docs.google.com/spreadsheets/d/1XWAQStnk-4SwqDmLtmXYiTMKHgktTP8We1SCoS47DrQ/edit?usp=sharing"",""จัดที่ดิน!W79"")"),3)</f>
        <v>3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IFERROR(__xludf.DUMMYFUNCTION("IMPORTRANGE(""https://docs.google.com/spreadsheets/d/1XWAQStnk-4SwqDmLtmXYiTMKHgktTP8We1SCoS47DrQ/edit?usp=sharing"",""จัดที่ดิน!X79"")"),31.03)</f>
        <v>31.03</v>
      </c>
      <c r="K359" s="498">
        <f t="shared" ca="1" si="160"/>
        <v>34.477777777777774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IFERROR(__xludf.DUMMYFUNCTION("IMPORTRANGE(""https://docs.google.com/spreadsheets/d/1XWAQStnk-4SwqDmLtmXYiTMKHgktTP8We1SCoS47DrQ/edit?usp=sharing"",""จัดที่ดิน!Y79"")"),13)</f>
        <v>13</v>
      </c>
      <c r="K360" s="498">
        <f t="shared" ca="1" si="160"/>
        <v>48.148148148148145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IFERROR(__xludf.DUMMYFUNCTION("IMPORTRANGE(""https://docs.google.com/spreadsheets/d/1XWAQStnk-4SwqDmLtmXYiTMKHgktTP8We1SCoS47DrQ/edit?usp=sharing"",""จัดที่ดิน!Z79"")"),13.47)</f>
        <v>13.47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IFERROR(__xludf.DUMMYFUNCTION("IMPORTRANGE(""https://docs.google.com/spreadsheets/d/1XWAQStnk-4SwqDmLtmXYiTMKHgktTP8We1SCoS47DrQ/edit?usp=sharing"",""จัดที่ดิน!AA79"")"),0)</f>
        <v>0</v>
      </c>
      <c r="K362" s="498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IFERROR(__xludf.DUMMYFUNCTION("IMPORTRANGE(""https://docs.google.com/spreadsheets/d/1XWAQStnk-4SwqDmLtmXYiTMKHgktTP8We1SCoS47DrQ/edit?usp=sharing"",""จัดที่ดิน!AB79"")"),0)</f>
        <v>0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0</v>
      </c>
      <c r="K364" s="480">
        <f t="shared" ca="1" si="160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IFERROR(__xludf.DUMMYFUNCTION("IMPORTRANGE(""https://docs.google.com/spreadsheets/d/1XWAQStnk-4SwqDmLtmXYiTMKHgktTP8We1SCoS47DrQ/edit?usp=sharing"",""จัดที่ดิน!E79"")"),1)</f>
        <v>1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IFERROR(__xludf.DUMMYFUNCTION("IMPORTRANGE(""https://docs.google.com/spreadsheets/d/1XWAQStnk-4SwqDmLtmXYiTMKHgktTP8We1SCoS47DrQ/edit?usp=sharing"",""จัดที่ดิน!F79"")"),28.69)</f>
        <v>28.69</v>
      </c>
      <c r="K369" s="498">
        <f t="shared" ca="1" si="162"/>
        <v>57.38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IFERROR(__xludf.DUMMYFUNCTION("IMPORTRANGE(""https://docs.google.com/spreadsheets/d/1XWAQStnk-4SwqDmLtmXYiTMKHgktTP8We1SCoS47DrQ/edit?usp=sharing"",""จัดที่ดิน!G79"")"),1)</f>
        <v>1</v>
      </c>
      <c r="K370" s="498">
        <f t="shared" ca="1" si="162"/>
        <v>5.882352941176471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IFERROR(__xludf.DUMMYFUNCTION("IMPORTRANGE(""https://docs.google.com/spreadsheets/d/1XWAQStnk-4SwqDmLtmXYiTMKHgktTP8We1SCoS47DrQ/edit?usp=sharing"",""จัดที่ดิน!H79"")"),0.9)</f>
        <v>0.9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0</v>
      </c>
      <c r="K374" s="492">
        <f t="shared" ca="1" si="162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IFERROR(__xludf.DUMMYFUNCTION("IMPORTRANGE(""https://docs.google.com/spreadsheets/d/1XWAQStnk-4SwqDmLtmXYiTMKHgktTP8We1SCoS47DrQ/edit?usp=sharing"",""จัดที่ดิน!AH79"")"),2)</f>
        <v>2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IFERROR(__xludf.DUMMYFUNCTION("IMPORTRANGE(""https://docs.google.com/spreadsheets/d/1XWAQStnk-4SwqDmLtmXYiTMKHgktTP8We1SCoS47DrQ/edit?usp=sharing"",""จัดที่ดิน!AI79"")"),2.34)</f>
        <v>2.34</v>
      </c>
      <c r="K378" s="498">
        <f t="shared" ca="1" si="163"/>
        <v>5.85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IFERROR(__xludf.DUMMYFUNCTION("IMPORTRANGE(""https://docs.google.com/spreadsheets/d/1XWAQStnk-4SwqDmLtmXYiTMKHgktTP8We1SCoS47DrQ/edit?usp=sharing"",""จัดที่ดิน!AJ79"")"),20)</f>
        <v>20</v>
      </c>
      <c r="K379" s="498">
        <f t="shared" ca="1" si="163"/>
        <v>80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IFERROR(__xludf.DUMMYFUNCTION("IMPORTRANGE(""https://docs.google.com/spreadsheets/d/1XWAQStnk-4SwqDmLtmXYiTMKHgktTP8We1SCoS47DrQ/edit?usp=sharing"",""จัดที่ดิน!AK79"")"),60.3)</f>
        <v>60.3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IFERROR(__xludf.DUMMYFUNCTION("IMPORTRANGE(""https://docs.google.com/spreadsheets/d/1XWAQStnk-4SwqDmLtmXYiTMKHgktTP8We1SCoS47DrQ/edit?usp=sharing"",""จัดที่ดิน!AL79"")"),0)</f>
        <v>0</v>
      </c>
      <c r="K381" s="498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IFERROR(__xludf.DUMMYFUNCTION("IMPORTRANGE(""https://docs.google.com/spreadsheets/d/1XWAQStnk-4SwqDmLtmXYiTMKHgktTP8We1SCoS47DrQ/edit?usp=sharing"",""จัดที่ดิน!AM79"")"),0)</f>
        <v>0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IFERROR(__xludf.DUMMYFUNCTION("IMPORTRANGE(""https://docs.google.com/spreadsheets/d/1QqKyyYR6Q21VydFLVH3TRQUabQu_ym0Zz7PgGX0-kHA/edit?usp=sharing"",""แผน!EW79"")"),0)</f>
        <v>0</v>
      </c>
      <c r="J385" s="501">
        <f ca="1">IFERROR(__xludf.DUMMYFUNCTION("IMPORTRANGE(""https://docs.google.com/spreadsheets/d/1XWAQStnk-4SwqDmLtmXYiTMKHgktTP8We1SCoS47DrQ/edit?usp=sharing"",""จัดที่ดิน!AP79"")"),0)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652274</v>
      </c>
      <c r="M414" s="549">
        <f t="shared" si="180"/>
        <v>0</v>
      </c>
      <c r="N414" s="549">
        <f t="shared" si="180"/>
        <v>142459</v>
      </c>
      <c r="O414" s="549">
        <f ca="1">IF(L414&gt;0,N414*100/L414,0)</f>
        <v>21.840361565845029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15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98660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si="187"/>
        <v>0</v>
      </c>
      <c r="N422" s="498">
        <f t="shared" si="187"/>
        <v>0</v>
      </c>
      <c r="O422" s="498">
        <f t="shared" ca="1" si="184"/>
        <v>0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IFERROR(__xludf.DUMMYFUNCTION("IMPORTRANGE(""https://docs.google.com/spreadsheets/d/1QqKyyYR6Q21VydFLVH3TRQUabQu_ym0Zz7PgGX0-kHA/edit?usp=sharing"",""แผน!FC79"")"),15)</f>
        <v>15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IFERROR(__xludf.DUMMYFUNCTION("IMPORTRANGE(""https://docs.google.com/spreadsheets/d/1QqKyyYR6Q21VydFLVH3TRQUabQu_ym0Zz7PgGX0-kHA/edit?usp=sharing"",""แผน!FD79"")"),0)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IFERROR(__xludf.DUMMYFUNCTION("IMPORTRANGE(""https://docs.google.com/spreadsheets/d/1QqKyyYR6Q21VydFLVH3TRQUabQu_ym0Zz7PgGX0-kHA/edit?usp=sharing"",""แผน!FF79"")"),15)</f>
        <v>15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IFERROR(__xludf.DUMMYFUNCTION("IMPORTRANGE(""https://docs.google.com/spreadsheets/d/1QqKyyYR6Q21VydFLVH3TRQUabQu_ym0Zz7PgGX0-kHA/edit?usp=sharing"",""แผน!FX79"")"),11)</f>
        <v>11</v>
      </c>
      <c r="J465" s="585">
        <f>J485+J489+J492</f>
        <v>10</v>
      </c>
      <c r="K465" s="586">
        <f t="shared" ref="K465:K466" ca="1" si="204">IF(I465&gt;0,J465*100/I465,0)</f>
        <v>90.909090909090907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IFERROR(__xludf.DUMMYFUNCTION("IMPORTRANGE(""https://docs.google.com/spreadsheets/d/1QqKyyYR6Q21VydFLVH3TRQUabQu_ym0Zz7PgGX0-kHA/edit?usp=sharing"",""แผน!FW79"")"),100)</f>
        <v>100</v>
      </c>
      <c r="J466" s="565">
        <f>J495+J498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si="205"/>
        <v>0</v>
      </c>
      <c r="N467" s="195">
        <f t="shared" si="205"/>
        <v>38163</v>
      </c>
      <c r="O467" s="195">
        <f t="shared" ref="O467:O472" ca="1" si="206">IF(L467&gt;0,N467*100/L467,0)</f>
        <v>33.178581674969351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8"/>
        <v>115023</v>
      </c>
      <c r="M469" s="93">
        <f t="shared" si="208"/>
        <v>0</v>
      </c>
      <c r="N469" s="93">
        <f t="shared" si="208"/>
        <v>38163</v>
      </c>
      <c r="O469" s="93">
        <f t="shared" ca="1" si="206"/>
        <v>33.178581674969351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si="209"/>
        <v>0</v>
      </c>
      <c r="N470" s="498">
        <f t="shared" si="209"/>
        <v>38163</v>
      </c>
      <c r="O470" s="498">
        <f t="shared" ca="1" si="206"/>
        <v>33.178581674969351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v>0</v>
      </c>
      <c r="N472" s="93">
        <f>N473+N474+N475+N476</f>
        <v>38163</v>
      </c>
      <c r="O472" s="93">
        <f t="shared" ca="1" si="206"/>
        <v>33.178581674969351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2400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35763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4">I537</f>
        <v>0</v>
      </c>
      <c r="J522" s="700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IFERROR(__xludf.DUMMYFUNCTION("IMPORTRANGE(""https://docs.google.com/spreadsheets/d/1QqKyyYR6Q21VydFLVH3TRQUabQu_ym0Zz7PgGX0-kHA/edit?usp=sharing"",""แผน!GU79"")"),0)</f>
        <v>0</v>
      </c>
      <c r="J537" s="675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5970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5">L545+L546</f>
        <v>222746</v>
      </c>
      <c r="M544" s="155">
        <f t="shared" si="235"/>
        <v>0</v>
      </c>
      <c r="N544" s="155">
        <f t="shared" si="235"/>
        <v>62616</v>
      </c>
      <c r="O544" s="155">
        <f t="shared" ref="O544:O549" ca="1" si="236">IF(L544&gt;0,N544*100/L544,0)</f>
        <v>28.110942508507449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8"/>
        <v>222746</v>
      </c>
      <c r="M546" s="93">
        <f t="shared" si="239"/>
        <v>0</v>
      </c>
      <c r="N546" s="93">
        <f t="shared" si="239"/>
        <v>62616</v>
      </c>
      <c r="O546" s="93">
        <f t="shared" ca="1" si="236"/>
        <v>28.110942508507449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222746</v>
      </c>
      <c r="M547" s="498">
        <f t="shared" si="240"/>
        <v>0</v>
      </c>
      <c r="N547" s="498">
        <f t="shared" si="240"/>
        <v>62616</v>
      </c>
      <c r="O547" s="498">
        <f t="shared" ca="1" si="236"/>
        <v>28.110942508507449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IFERROR(__xludf.DUMMYFUNCTION("IMPORTRANGE(""https://docs.google.com/spreadsheets/d/1QqKyyYR6Q21VydFLVH3TRQUabQu_ym0Zz7PgGX0-kHA/edit?usp=sharing"",""แผน!HB79"")"),222746)</f>
        <v>222746</v>
      </c>
      <c r="M549" s="93">
        <v>0</v>
      </c>
      <c r="N549" s="93">
        <f>N550+N551+N552+N553+N554</f>
        <v>62616</v>
      </c>
      <c r="O549" s="93">
        <f t="shared" ca="1" si="236"/>
        <v>28.110942508507449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25134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37482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4">I576</f>
        <v>5970</v>
      </c>
      <c r="J559" s="700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2646</v>
      </c>
      <c r="K560" s="412">
        <f t="shared" ca="1" si="245"/>
        <v>44.321608040201006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522</v>
      </c>
      <c r="K561" s="412">
        <f t="shared" ca="1" si="245"/>
        <v>54.093264248704664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2358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470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288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75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75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75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75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2">I593</f>
        <v>0</v>
      </c>
      <c r="J592" s="700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IFERROR(__xludf.DUMMYFUNCTION("IMPORTRANGE(""https://docs.google.com/spreadsheets/d/1QqKyyYR6Q21VydFLVH3TRQUabQu_ym0Zz7PgGX0-kHA/edit?usp=sharing"",""แผน!HJ79"")"),0)</f>
        <v>0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IFERROR(__xludf.DUMMYFUNCTION("IMPORTRANGE(""https://docs.google.com/spreadsheets/d/1QqKyyYR6Q21VydFLVH3TRQUabQu_ym0Zz7PgGX0-kHA/edit?usp=sharing"",""แผน!HI79"")"),0)</f>
        <v>0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8">J614+J616</f>
        <v>0</v>
      </c>
      <c r="K612" s="709">
        <f t="shared" si="257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8"/>
        <v>0</v>
      </c>
      <c r="K613" s="709">
        <f t="shared" si="257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IFERROR(__xludf.DUMMYFUNCTION("IMPORTRANGE(""https://docs.google.com/spreadsheets/d/1QqKyyYR6Q21VydFLVH3TRQUabQu_ym0Zz7PgGX0-kHA/edit?usp=sharing"",""แผน!HL79"")"),0)</f>
        <v>0</v>
      </c>
      <c r="J620" s="720">
        <f t="shared" ref="J620:J621" si="259">J622+J624+J626</f>
        <v>0</v>
      </c>
      <c r="K620" s="721">
        <f t="shared" ref="K620:K621" ca="1" si="260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IFERROR(__xludf.DUMMYFUNCTION("IMPORTRANGE(""https://docs.google.com/spreadsheets/d/1QqKyyYR6Q21VydFLVH3TRQUabQu_ym0Zz7PgGX0-kHA/edit?usp=sharing"",""แผน!HK79"")"),0)</f>
        <v>0</v>
      </c>
      <c r="J621" s="720">
        <f t="shared" si="259"/>
        <v>0</v>
      </c>
      <c r="K621" s="721">
        <f t="shared" ca="1" si="260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1">I651</f>
        <v>7</v>
      </c>
      <c r="J628" s="733">
        <f t="shared" ca="1" si="261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si="262"/>
        <v>0</v>
      </c>
      <c r="N629" s="195">
        <f t="shared" si="262"/>
        <v>32680</v>
      </c>
      <c r="O629" s="195">
        <f t="shared" ref="O629:O634" ca="1" si="263">IF(L629&gt;0,N629*100/L629,0)</f>
        <v>19.526185283661459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5"/>
        <v>167365</v>
      </c>
      <c r="M631" s="93">
        <f t="shared" si="265"/>
        <v>0</v>
      </c>
      <c r="N631" s="93">
        <f t="shared" si="265"/>
        <v>32680</v>
      </c>
      <c r="O631" s="93">
        <f t="shared" ca="1" si="263"/>
        <v>19.526185283661459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si="266"/>
        <v>0</v>
      </c>
      <c r="N632" s="498">
        <f t="shared" si="266"/>
        <v>32680</v>
      </c>
      <c r="O632" s="498">
        <f t="shared" ca="1" si="263"/>
        <v>19.526185283661459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v>0</v>
      </c>
      <c r="N634" s="93">
        <f>N635+N636+N637+N638</f>
        <v>32680</v>
      </c>
      <c r="O634" s="93">
        <f t="shared" ca="1" si="263"/>
        <v>19.526185283661459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32680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IFERROR(__xludf.DUMMYFUNCTION("IMPORTRANGE(""https://docs.google.com/spreadsheets/d/1XWAQStnk-4SwqDmLtmXYiTMKHgktTP8We1SCoS47DrQ/edit?usp=sharing"",""จัดที่ดิน!AZ79"")"),0)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1">I669</f>
        <v>50</v>
      </c>
      <c r="J654" s="700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8000</v>
      </c>
      <c r="O655" s="195">
        <f t="shared" ref="O655:O660" ca="1" si="273">IF(L655&gt;0,N655*100/L655,0)</f>
        <v>72.727272727272734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8000</v>
      </c>
      <c r="O657" s="93">
        <f t="shared" ca="1" si="273"/>
        <v>72.727272727272734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si="276"/>
        <v>0</v>
      </c>
      <c r="N658" s="498">
        <f t="shared" si="276"/>
        <v>8000</v>
      </c>
      <c r="O658" s="498">
        <f t="shared" ca="1" si="273"/>
        <v>72.727272727272734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v>0</v>
      </c>
      <c r="N660" s="93">
        <f>N661+N662+N663+N664</f>
        <v>8000</v>
      </c>
      <c r="O660" s="93">
        <f t="shared" ca="1" si="273"/>
        <v>72.727272727272734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8000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IFERROR(__xludf.DUMMYFUNCTION("IMPORTRANGE(""https://docs.google.com/spreadsheets/d/1QqKyyYR6Q21VydFLVH3TRQUabQu_ym0Zz7PgGX0-kHA/edit?usp=sharing"",""แผน!IA79"")"),50)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13</v>
      </c>
      <c r="K672" s="498">
        <f t="shared" ref="K672:K675" ca="1" si="280">IF(I$669&gt;0,J672*100/I$669,0)</f>
        <v>26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IFERROR(__xludf.DUMMYFUNCTION("IMPORTRANGE(""https://docs.google.com/spreadsheets/d/1QqKyyYR6Q21VydFLVH3TRQUabQu_ym0Zz7PgGX0-kHA/edit?usp=sharing"",""แผน!IB79"")"),0)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si="281"/>
        <v>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4"/>
        <v>37480</v>
      </c>
      <c r="M687" s="93">
        <f t="shared" si="284"/>
        <v>0</v>
      </c>
      <c r="N687" s="93">
        <f t="shared" si="284"/>
        <v>1000</v>
      </c>
      <c r="O687" s="93">
        <f t="shared" ca="1" si="282"/>
        <v>2.6680896478121663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si="285"/>
        <v>0</v>
      </c>
      <c r="N688" s="498">
        <f t="shared" si="285"/>
        <v>1000</v>
      </c>
      <c r="O688" s="498">
        <f t="shared" ca="1" si="282"/>
        <v>2.6680896478121663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v>0</v>
      </c>
      <c r="N690" s="93">
        <f>N691+N692+N693+N694</f>
        <v>1000</v>
      </c>
      <c r="O690" s="93">
        <f ca="1">IF(L690&gt;0,N690*100/L690,0)</f>
        <v>2.6680896478121663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1000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IFERROR(__xludf.DUMMYFUNCTION("IMPORTRANGE(""https://docs.google.com/spreadsheets/d/1QqKyyYR6Q21VydFLVH3TRQUabQu_ym0Zz7PgGX0-kHA/edit?usp=sharing"",""แผน!IE79"")"),0)</f>
        <v>0</v>
      </c>
      <c r="J701" s="675">
        <f>J704+J707</f>
        <v>0</v>
      </c>
      <c r="K701" s="195">
        <f t="shared" ca="1" si="289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IFERROR(__xludf.DUMMYFUNCTION("IMPORTRANGE(""https://docs.google.com/spreadsheets/d/1QqKyyYR6Q21VydFLVH3TRQUabQu_ym0Zz7PgGX0-kHA/edit?usp=sharing"",""แผน!IH79"")"),0)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IFERROR(__xludf.DUMMYFUNCTION("IMPORTRANGE(""https://docs.google.com/spreadsheets/d/1QqKyyYR6Q21VydFLVH3TRQUabQu_ym0Zz7PgGX0-kHA/edit?usp=sharing"",""แผน!IJ79"")"),0)</f>
        <v>0</v>
      </c>
      <c r="J721" s="675">
        <f ca="1">J723+J726</f>
        <v>0</v>
      </c>
      <c r="K721" s="195">
        <f t="shared" ca="1" si="290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IFERROR(__xludf.DUMMYFUNCTION("IMPORTRANGE(""https://docs.google.com/spreadsheets/d/1QqKyyYR6Q21VydFLVH3TRQUabQu_ym0Zz7PgGX0-kHA/edit?usp=sharing"",""แผน!IK79"")"),0)</f>
        <v>0</v>
      </c>
      <c r="J722" s="675">
        <f ca="1">J725+J728</f>
        <v>0</v>
      </c>
      <c r="K722" s="195">
        <f t="shared" ca="1" si="290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IFERROR(__xludf.DUMMYFUNCTION("IMPORTRANGE(""https://docs.google.com/spreadsheets/d/1QqKyyYR6Q21VydFLVH3TRQUabQu_ym0Zz7PgGX0-kHA/edit?usp=sharing"",""แผน!IP79"")"),0)</f>
        <v>0</v>
      </c>
      <c r="J729" s="675">
        <f>J732+J735</f>
        <v>0</v>
      </c>
      <c r="K729" s="195">
        <f t="shared" ca="1" si="292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7">I800</f>
        <v>0</v>
      </c>
      <c r="J785" s="800">
        <f t="shared" ca="1" si="317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IFERROR(__xludf.DUMMYFUNCTION("IMPORTRANGE(""https://docs.google.com/spreadsheets/d/19vJNZY_5yjcGF2XGBMNZRCAIB0Kwfpjp8YEOfu-bneM/edit?usp=sharing"",""งานกองทุน!F79"")"),0)</f>
        <v>0</v>
      </c>
      <c r="K821" s="498">
        <f t="shared" ref="K821:K828" ca="1" si="334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IFERROR(__xludf.DUMMYFUNCTION("IMPORTRANGE(""https://docs.google.com/spreadsheets/d/19vJNZY_5yjcGF2XGBMNZRCAIB0Kwfpjp8YEOfu-bneM/edit?usp=sharing"",""งานกองทุน!E79"")"),0)</f>
        <v>0</v>
      </c>
      <c r="K822" s="498">
        <f t="shared" ca="1" si="334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IFERROR(__xludf.DUMMYFUNCTION("IMPORTRANGE(""https://docs.google.com/spreadsheets/d/19vJNZY_5yjcGF2XGBMNZRCAIB0Kwfpjp8YEOfu-bneM/edit?usp=sharing"",""งานกองทุน!K79"")"),5920.59)</f>
        <v>5920.59</v>
      </c>
      <c r="K823" s="498">
        <f t="shared" ca="1" si="334"/>
        <v>2.4260520220747095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IFERROR(__xludf.DUMMYFUNCTION("IMPORTRANGE(""https://docs.google.com/spreadsheets/d/19vJNZY_5yjcGF2XGBMNZRCAIB0Kwfpjp8YEOfu-bneM/edit?usp=sharing"",""งานกองทุน!J79"")"),5)</f>
        <v>5</v>
      </c>
      <c r="K824" s="498">
        <f t="shared" ca="1" si="334"/>
        <v>55.555555555555557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IFERROR(__xludf.DUMMYFUNCTION("IMPORTRANGE(""https://docs.google.com/spreadsheets/d/19vJNZY_5yjcGF2XGBMNZRCAIB0Kwfpjp8YEOfu-bneM/edit?usp=sharing"",""งานกองทุน!P79"")"),1825.88)</f>
        <v>1825.88</v>
      </c>
      <c r="K825" s="498">
        <f t="shared" ca="1" si="334"/>
        <v>1.991545084628777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IFERROR(__xludf.DUMMYFUNCTION("IMPORTRANGE(""https://docs.google.com/spreadsheets/d/19vJNZY_5yjcGF2XGBMNZRCAIB0Kwfpjp8YEOfu-bneM/edit?usp=sharing"",""งานกองทุน!O79"")"),4)</f>
        <v>4</v>
      </c>
      <c r="K826" s="498">
        <f t="shared" ca="1" si="334"/>
        <v>2.3255813953488373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IFERROR(__xludf.DUMMYFUNCTION("IMPORTRANGE(""https://docs.google.com/spreadsheets/d/19vJNZY_5yjcGF2XGBMNZRCAIB0Kwfpjp8YEOfu-bneM/edit?usp=sharing"",""งานกองทุน!R79"")"),13)</f>
        <v>13</v>
      </c>
      <c r="J828" s="501">
        <f ca="1">IFERROR(__xludf.DUMMYFUNCTION("IMPORTRANGE(""https://docs.google.com/spreadsheets/d/19vJNZY_5yjcGF2XGBMNZRCAIB0Kwfpjp8YEOfu-bneM/edit?usp=sharing"",""งานกองทุน!T79"")"),0)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35AD-628C-40D7-A3D4-8A13D080AA53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2.5703125" style="821" bestFit="1" customWidth="1"/>
    <col min="11" max="11" width="12.5703125" style="821" customWidth="1"/>
    <col min="12" max="13" width="21.28515625" style="821" bestFit="1" customWidth="1"/>
    <col min="14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342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2933858</v>
      </c>
      <c r="M8" s="22">
        <f t="shared" ca="1" si="0"/>
        <v>1271856</v>
      </c>
      <c r="N8" s="22">
        <f t="shared" ca="1" si="0"/>
        <v>979809.3</v>
      </c>
      <c r="O8" s="22">
        <f t="shared" ref="O8:O16" ca="1" si="1">IF(L8&gt;0,N8*100/L8,0)</f>
        <v>33.396616332487802</v>
      </c>
      <c r="P8" s="22">
        <f t="shared" ref="P8:P16" ca="1" si="2">IF(M8&gt;0,N8*100/M8,0)</f>
        <v>77.03775427406876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2933858</v>
      </c>
      <c r="M10" s="30">
        <f t="shared" ca="1" si="3"/>
        <v>1271856</v>
      </c>
      <c r="N10" s="30">
        <f t="shared" ca="1" si="3"/>
        <v>979809.3</v>
      </c>
      <c r="O10" s="30">
        <f t="shared" ca="1" si="1"/>
        <v>33.396616332487802</v>
      </c>
      <c r="P10" s="30">
        <f t="shared" ca="1" si="2"/>
        <v>77.03775427406876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2857858</v>
      </c>
      <c r="M11" s="498">
        <f t="shared" ca="1" si="4"/>
        <v>1195856</v>
      </c>
      <c r="N11" s="498">
        <f t="shared" ca="1" si="4"/>
        <v>903809.3</v>
      </c>
      <c r="O11" s="498">
        <f t="shared" ca="1" si="1"/>
        <v>31.625409659962113</v>
      </c>
      <c r="P11" s="498">
        <f t="shared" ca="1" si="2"/>
        <v>75.578439210072119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2857858</v>
      </c>
      <c r="M13" s="93">
        <f t="shared" ca="1" si="5"/>
        <v>1195856</v>
      </c>
      <c r="N13" s="93">
        <f t="shared" ca="1" si="5"/>
        <v>903809.3</v>
      </c>
      <c r="O13" s="93">
        <f t="shared" ca="1" si="1"/>
        <v>31.625409659962113</v>
      </c>
      <c r="P13" s="93">
        <f t="shared" ca="1" si="2"/>
        <v>75.578439210072119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1271856</v>
      </c>
      <c r="N18" s="22">
        <f t="shared" ca="1" si="8"/>
        <v>871066.3</v>
      </c>
      <c r="O18" s="22">
        <f t="shared" ref="O18:O26" ca="1" si="9">IF(L18&gt;0,N18*100/L18,0)</f>
        <v>35.91445424079901</v>
      </c>
      <c r="P18" s="22">
        <f t="shared" ref="P18:P26" ca="1" si="10">IF(M18&gt;0,N18*100/M18,0)</f>
        <v>68.487808368242952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1271856</v>
      </c>
      <c r="N20" s="30">
        <f t="shared" ca="1" si="11"/>
        <v>871066.3</v>
      </c>
      <c r="O20" s="30">
        <f t="shared" ca="1" si="9"/>
        <v>35.91445424079901</v>
      </c>
      <c r="P20" s="30">
        <f t="shared" ca="1" si="10"/>
        <v>68.487808368242952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1195856</v>
      </c>
      <c r="N21" s="498">
        <f t="shared" ca="1" si="12"/>
        <v>795066.3</v>
      </c>
      <c r="O21" s="498">
        <f t="shared" ca="1" si="9"/>
        <v>33.841364063553463</v>
      </c>
      <c r="P21" s="498">
        <f t="shared" ca="1" si="10"/>
        <v>66.48512028204064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2349392</v>
      </c>
      <c r="M23" s="93">
        <f t="shared" ca="1" si="13"/>
        <v>1195856</v>
      </c>
      <c r="N23" s="93">
        <f t="shared" ca="1" si="13"/>
        <v>795066.3</v>
      </c>
      <c r="O23" s="93">
        <f t="shared" ca="1" si="9"/>
        <v>33.841364063553463</v>
      </c>
      <c r="P23" s="93">
        <f t="shared" ca="1" si="10"/>
        <v>66.48512028204064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508466</v>
      </c>
      <c r="M28" s="22">
        <f t="shared" si="16"/>
        <v>0</v>
      </c>
      <c r="N28" s="22">
        <f t="shared" si="16"/>
        <v>108743</v>
      </c>
      <c r="O28" s="22">
        <f t="shared" ref="O28:O37" ca="1" si="17">IF(L28&gt;0,N28*100/L28,0)</f>
        <v>21.386484052031012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508466</v>
      </c>
      <c r="M30" s="30">
        <f t="shared" si="19"/>
        <v>0</v>
      </c>
      <c r="N30" s="30">
        <f t="shared" si="19"/>
        <v>108743</v>
      </c>
      <c r="O30" s="30">
        <f t="shared" ca="1" si="17"/>
        <v>21.386484052031012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508466</v>
      </c>
      <c r="M31" s="498">
        <f t="shared" si="20"/>
        <v>0</v>
      </c>
      <c r="N31" s="498">
        <f t="shared" si="20"/>
        <v>108743</v>
      </c>
      <c r="O31" s="498">
        <f t="shared" ca="1" si="17"/>
        <v>21.386484052031012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508466</v>
      </c>
      <c r="M33" s="93">
        <f t="shared" si="21"/>
        <v>0</v>
      </c>
      <c r="N33" s="93">
        <f t="shared" si="21"/>
        <v>108743</v>
      </c>
      <c r="O33" s="93">
        <f t="shared" ca="1" si="17"/>
        <v>21.386484052031012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2425392</v>
      </c>
      <c r="M37" s="852">
        <f t="shared" ca="1" si="24"/>
        <v>1271856</v>
      </c>
      <c r="N37" s="852">
        <f t="shared" ca="1" si="24"/>
        <v>871066.3</v>
      </c>
      <c r="O37" s="852">
        <f t="shared" ca="1" si="17"/>
        <v>35.91445424079901</v>
      </c>
      <c r="P37" s="852">
        <f t="shared" ca="1" si="18"/>
        <v>68.487808368242952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230686</v>
      </c>
      <c r="N41" s="85">
        <f t="shared" ca="1" si="25"/>
        <v>139661</v>
      </c>
      <c r="O41" s="85">
        <f t="shared" ref="O41:O49" ca="1" si="26">IF(L41&gt;0,N41*100/L41,0)</f>
        <v>37.100270426785535</v>
      </c>
      <c r="P41" s="85">
        <f t="shared" ref="P41:P49" ca="1" si="27">IF(M41&gt;0,N41*100/M41,0)</f>
        <v>60.541602004456273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230686</v>
      </c>
      <c r="N43" s="92">
        <f t="shared" ca="1" si="28"/>
        <v>139661</v>
      </c>
      <c r="O43" s="92">
        <f t="shared" ca="1" si="26"/>
        <v>37.100270426785535</v>
      </c>
      <c r="P43" s="92">
        <f t="shared" ca="1" si="27"/>
        <v>60.541602004456273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230686</v>
      </c>
      <c r="N44" s="498">
        <f t="shared" ca="1" si="29"/>
        <v>139661</v>
      </c>
      <c r="O44" s="498">
        <f t="shared" ca="1" si="26"/>
        <v>37.100270426785535</v>
      </c>
      <c r="P44" s="498">
        <f t="shared" ca="1" si="27"/>
        <v>60.541602004456273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IFERROR(__xludf.DUMMYFUNCTION("IMPORTRANGE(""https://docs.google.com/spreadsheets/d/1MeEWN-I1oV_STSDYn1IFDPWt_1FKiwhDph83XaGc0o0/edit?usp=sharing"",""งบพรบ!R80"")"),230686)</f>
        <v>230686</v>
      </c>
      <c r="N46" s="93">
        <f ca="1">IFERROR(__xludf.DUMMYFUNCTION("IMPORTRANGE(""https://docs.google.com/spreadsheets/d/1MeEWN-I1oV_STSDYn1IFDPWt_1FKiwhDph83XaGc0o0/edit?usp=sharing"",""งบพรบ!T80"")"),139661)</f>
        <v>139661</v>
      </c>
      <c r="O46" s="93">
        <f t="shared" ca="1" si="26"/>
        <v>37.100270426785535</v>
      </c>
      <c r="P46" s="93">
        <f t="shared" ca="1" si="27"/>
        <v>60.541602004456273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286300</v>
      </c>
      <c r="N53" s="116">
        <f t="shared" ca="1" si="31"/>
        <v>239989.07</v>
      </c>
      <c r="O53" s="116">
        <f t="shared" ref="O53:O61" ca="1" si="32">IF(L53&gt;0,N53*100/L53,0)</f>
        <v>41.91216730702061</v>
      </c>
      <c r="P53" s="116">
        <f t="shared" ref="P53:P61" ca="1" si="33">IF(M53&gt;0,N53*100/M53,0)</f>
        <v>83.82433461404122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286300</v>
      </c>
      <c r="N55" s="123">
        <f t="shared" ca="1" si="34"/>
        <v>239989.07</v>
      </c>
      <c r="O55" s="123">
        <f t="shared" ca="1" si="32"/>
        <v>41.91216730702061</v>
      </c>
      <c r="P55" s="123">
        <f t="shared" ca="1" si="33"/>
        <v>83.82433461404122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286300</v>
      </c>
      <c r="N56" s="498">
        <f t="shared" ca="1" si="35"/>
        <v>239989.07</v>
      </c>
      <c r="O56" s="498">
        <f t="shared" ca="1" si="32"/>
        <v>41.91216730702061</v>
      </c>
      <c r="P56" s="498">
        <f t="shared" ca="1" si="33"/>
        <v>83.82433461404122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IFERROR(__xludf.DUMMYFUNCTION("IMPORTRANGE(""https://docs.google.com/spreadsheets/d/1MeEWN-I1oV_STSDYn1IFDPWt_1FKiwhDph83XaGc0o0/edit?usp=sharing"",""งบพรบ!AB80"")"),286300)</f>
        <v>286300</v>
      </c>
      <c r="N58" s="93">
        <f ca="1">IFERROR(__xludf.DUMMYFUNCTION("IMPORTRANGE(""https://docs.google.com/spreadsheets/d/1MeEWN-I1oV_STSDYn1IFDPWt_1FKiwhDph83XaGc0o0/edit?usp=sharing"",""งบพรบ!AD80"")"),239989.07)</f>
        <v>239989.07</v>
      </c>
      <c r="O58" s="93">
        <f t="shared" ca="1" si="32"/>
        <v>41.91216730702061</v>
      </c>
      <c r="P58" s="93">
        <f t="shared" ca="1" si="33"/>
        <v>83.82433461404122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88640</v>
      </c>
      <c r="N88" s="155">
        <f t="shared" ca="1" si="49"/>
        <v>35099.94</v>
      </c>
      <c r="O88" s="155">
        <f t="shared" ref="O88:O96" ca="1" si="50">IF(L88&gt;0,N88*100/L88,0)</f>
        <v>15.338201363398007</v>
      </c>
      <c r="P88" s="155">
        <f t="shared" ref="P88:P96" ca="1" si="51">IF(M88&gt;0,N88*100/M88,0)</f>
        <v>39.598307761732855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228840</v>
      </c>
      <c r="M90" s="93">
        <f t="shared" ca="1" si="52"/>
        <v>88640</v>
      </c>
      <c r="N90" s="93">
        <f t="shared" ca="1" si="52"/>
        <v>35099.94</v>
      </c>
      <c r="O90" s="93">
        <f t="shared" ca="1" si="50"/>
        <v>15.338201363398007</v>
      </c>
      <c r="P90" s="93">
        <f t="shared" ca="1" si="51"/>
        <v>39.598307761732855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88640</v>
      </c>
      <c r="N91" s="498">
        <f t="shared" ca="1" si="53"/>
        <v>35099.94</v>
      </c>
      <c r="O91" s="498">
        <f t="shared" ca="1" si="50"/>
        <v>15.338201363398007</v>
      </c>
      <c r="P91" s="498">
        <f t="shared" ca="1" si="51"/>
        <v>39.598307761732855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IFERROR(__xludf.DUMMYFUNCTION("IMPORTRANGE(""https://docs.google.com/spreadsheets/d/1MeEWN-I1oV_STSDYn1IFDPWt_1FKiwhDph83XaGc0o0/edit?usp=sharing"",""งบพรบ!AV80"")"),88640)</f>
        <v>88640</v>
      </c>
      <c r="N93" s="93">
        <f ca="1">IFERROR(__xludf.DUMMYFUNCTION("IMPORTRANGE(""https://docs.google.com/spreadsheets/d/1MeEWN-I1oV_STSDYn1IFDPWt_1FKiwhDph83XaGc0o0/edit?usp=sharing"",""งบพรบ!AX80"")"),35099.94)</f>
        <v>35099.94</v>
      </c>
      <c r="O93" s="93">
        <f t="shared" ca="1" si="50"/>
        <v>15.338201363398007</v>
      </c>
      <c r="P93" s="93">
        <f t="shared" ca="1" si="51"/>
        <v>39.598307761732855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21050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IFERROR(__xludf.DUMMYFUNCTION("IMPORTRANGE(""https://docs.google.com/spreadsheets/d/1MeEWN-I1oV_STSDYn1IFDPWt_1FKiwhDph83XaGc0o0/edit?usp=sharing"",""งบพรบ!CJ80"")"),21050)</f>
        <v>21050</v>
      </c>
      <c r="N170" s="93">
        <f ca="1">IFERROR(__xludf.DUMMYFUNCTION("IMPORTRANGE(""https://docs.google.com/spreadsheets/d/1MeEWN-I1oV_STSDYn1IFDPWt_1FKiwhDph83XaGc0o0/edit?usp=sharing"",""งบพรบ!CL80"")"),21050)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110650</v>
      </c>
      <c r="N181" s="155">
        <f t="shared" ca="1" si="92"/>
        <v>102815.79</v>
      </c>
      <c r="O181" s="155">
        <f t="shared" ref="O181:O189" ca="1" si="93">IF(L181&gt;0,N181*100/L181,0)</f>
        <v>49.335791746641078</v>
      </c>
      <c r="P181" s="155">
        <f t="shared" ref="P181:P189" ca="1" si="94">IF(M181&gt;0,N181*100/M181,0)</f>
        <v>92.919828287392676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208400</v>
      </c>
      <c r="M183" s="93">
        <f t="shared" ca="1" si="95"/>
        <v>110650</v>
      </c>
      <c r="N183" s="93">
        <f t="shared" ca="1" si="95"/>
        <v>102815.79</v>
      </c>
      <c r="O183" s="93">
        <f t="shared" ca="1" si="93"/>
        <v>49.335791746641078</v>
      </c>
      <c r="P183" s="93">
        <f t="shared" ca="1" si="94"/>
        <v>92.919828287392676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110650</v>
      </c>
      <c r="N184" s="498">
        <f t="shared" ca="1" si="96"/>
        <v>102815.79</v>
      </c>
      <c r="O184" s="498">
        <f t="shared" ca="1" si="93"/>
        <v>49.335791746641078</v>
      </c>
      <c r="P184" s="498">
        <f t="shared" ca="1" si="94"/>
        <v>92.919828287392676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IFERROR(__xludf.DUMMYFUNCTION("IMPORTRANGE(""https://docs.google.com/spreadsheets/d/1MeEWN-I1oV_STSDYn1IFDPWt_1FKiwhDph83XaGc0o0/edit?usp=sharing"",""งบพรบ!CT80"")"),110650)</f>
        <v>110650</v>
      </c>
      <c r="N186" s="93">
        <f ca="1">IFERROR(__xludf.DUMMYFUNCTION("IMPORTRANGE(""https://docs.google.com/spreadsheets/d/1MeEWN-I1oV_STSDYn1IFDPWt_1FKiwhDph83XaGc0o0/edit?usp=sharing"",""งบพรบ!CV80"")"),102815.79)</f>
        <v>102815.79</v>
      </c>
      <c r="O186" s="93">
        <f t="shared" ca="1" si="93"/>
        <v>49.335791746641078</v>
      </c>
      <c r="P186" s="93">
        <f t="shared" ca="1" si="94"/>
        <v>92.919828287392676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240</v>
      </c>
      <c r="O198" s="155">
        <f ca="1">IF(L198&gt;0,N198*100/L198,0)</f>
        <v>0.92307692307692313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18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18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18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IFERROR(__xludf.DUMMYFUNCTION("IMPORTRANGE(""https://docs.google.com/spreadsheets/d/1QqKyyYR6Q21VydFLVH3TRQUabQu_ym0Zz7PgGX0-kHA/edit?usp=sharing"",""แผน!EB80"")"),0)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189</v>
      </c>
      <c r="K327" s="446">
        <f ca="1">IF(I327&gt;0,J327*100/I327,0)</f>
        <v>63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13994</v>
      </c>
      <c r="O328" s="155">
        <f t="shared" ref="O328:O336" ca="1" si="150">IF(L328&gt;0,N328*100/L328,0)</f>
        <v>8.9133757961783431</v>
      </c>
      <c r="P328" s="155">
        <f t="shared" ref="P328:P336" ca="1" si="151">IF(M328&gt;0,N328*100/M328,0)</f>
        <v>17.826751592356686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13994</v>
      </c>
      <c r="O330" s="93">
        <f t="shared" ca="1" si="150"/>
        <v>8.9133757961783431</v>
      </c>
      <c r="P330" s="93">
        <f t="shared" ca="1" si="151"/>
        <v>17.826751592356686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13994</v>
      </c>
      <c r="O331" s="498">
        <f t="shared" ca="1" si="150"/>
        <v>8.9133757961783431</v>
      </c>
      <c r="P331" s="498">
        <f t="shared" ca="1" si="151"/>
        <v>17.826751592356686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IFERROR(__xludf.DUMMYFUNCTION("IMPORTRANGE(""https://docs.google.com/spreadsheets/d/1MeEWN-I1oV_STSDYn1IFDPWt_1FKiwhDph83XaGc0o0/edit?usp=sharing"",""งบพรบ!ER80"")"),78500)</f>
        <v>78500</v>
      </c>
      <c r="N333" s="93">
        <f ca="1">IFERROR(__xludf.DUMMYFUNCTION("IMPORTRANGE(""https://docs.google.com/spreadsheets/d/1MeEWN-I1oV_STSDYn1IFDPWt_1FKiwhDph83XaGc0o0/edit?usp=sharing"",""งบพรบ!ET80"")"),13994)</f>
        <v>13994</v>
      </c>
      <c r="O333" s="93">
        <f t="shared" ca="1" si="150"/>
        <v>8.9133757961783431</v>
      </c>
      <c r="P333" s="93">
        <f t="shared" ca="1" si="151"/>
        <v>17.826751592356686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IFERROR(__xludf.DUMMYFUNCTION("IMPORTRANGE(""https://docs.google.com/spreadsheets/d/1kVcqe37tkHyjCSG3S0O1AXqVkqjo8mSIZil3BcpIysc/edit?usp=sharing"",""ศูนย์!D80"")"),110)</f>
        <v>110</v>
      </c>
      <c r="K338" s="498">
        <f ca="1">IF(I338&gt;0,J338*100/I338,0)</f>
        <v>36.666666666666664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456030</v>
      </c>
      <c r="N345" s="155">
        <f t="shared" ca="1" si="155"/>
        <v>318456.5</v>
      </c>
      <c r="O345" s="155">
        <f t="shared" ref="O345:O353" ca="1" si="156">IF(L345&gt;0,N345*100/L345,0)</f>
        <v>38.090149032366099</v>
      </c>
      <c r="P345" s="155">
        <f t="shared" ref="P345:P353" ca="1" si="157">IF(M345&gt;0,N345*100/M345,0)</f>
        <v>69.832357520338576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836060</v>
      </c>
      <c r="M347" s="93">
        <f t="shared" ca="1" si="158"/>
        <v>456030</v>
      </c>
      <c r="N347" s="93">
        <f t="shared" ca="1" si="158"/>
        <v>318456.5</v>
      </c>
      <c r="O347" s="93">
        <f t="shared" ca="1" si="156"/>
        <v>38.090149032366099</v>
      </c>
      <c r="P347" s="93">
        <f t="shared" ca="1" si="157"/>
        <v>69.832357520338576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380030</v>
      </c>
      <c r="N348" s="498">
        <f t="shared" ca="1" si="159"/>
        <v>242456.5</v>
      </c>
      <c r="O348" s="498">
        <f t="shared" ca="1" si="156"/>
        <v>31.899652659000605</v>
      </c>
      <c r="P348" s="498">
        <f t="shared" ca="1" si="157"/>
        <v>63.79930531800121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IFERROR(__xludf.DUMMYFUNCTION("IMPORTRANGE(""https://docs.google.com/spreadsheets/d/1MeEWN-I1oV_STSDYn1IFDPWt_1FKiwhDph83XaGc0o0/edit?usp=sharing"",""งบพรบ!FB80"")"),380030)</f>
        <v>380030</v>
      </c>
      <c r="N350" s="93">
        <f ca="1">IFERROR(__xludf.DUMMYFUNCTION("IMPORTRANGE(""https://docs.google.com/spreadsheets/d/1MeEWN-I1oV_STSDYn1IFDPWt_1FKiwhDph83XaGc0o0/edit?usp=sharing"",""งบพรบ!FD80"")"),242456.5)</f>
        <v>242456.5</v>
      </c>
      <c r="O350" s="93">
        <f t="shared" ca="1" si="156"/>
        <v>31.899652659000605</v>
      </c>
      <c r="P350" s="93">
        <f t="shared" ca="1" si="157"/>
        <v>63.79930531800121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IFERROR(__xludf.DUMMYFUNCTION("IMPORTRANGE(""https://docs.google.com/spreadsheets/d/1XWAQStnk-4SwqDmLtmXYiTMKHgktTP8We1SCoS47DrQ/edit?usp=sharing"",""จัดที่ดิน!W80"")"),29)</f>
        <v>29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IFERROR(__xludf.DUMMYFUNCTION("IMPORTRANGE(""https://docs.google.com/spreadsheets/d/1XWAQStnk-4SwqDmLtmXYiTMKHgktTP8We1SCoS47DrQ/edit?usp=sharing"",""จัดที่ดิน!X80"")"),142.76)</f>
        <v>142.76</v>
      </c>
      <c r="K359" s="498">
        <f t="shared" ca="1" si="161"/>
        <v>35.69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IFERROR(__xludf.DUMMYFUNCTION("IMPORTRANGE(""https://docs.google.com/spreadsheets/d/1XWAQStnk-4SwqDmLtmXYiTMKHgktTP8We1SCoS47DrQ/edit?usp=sharing"",""จัดที่ดิน!Y80"")"),29)</f>
        <v>29</v>
      </c>
      <c r="K360" s="498">
        <f t="shared" ca="1" si="161"/>
        <v>34.523809523809526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IFERROR(__xludf.DUMMYFUNCTION("IMPORTRANGE(""https://docs.google.com/spreadsheets/d/1XWAQStnk-4SwqDmLtmXYiTMKHgktTP8We1SCoS47DrQ/edit?usp=sharing"",""จัดที่ดิน!Z80"")"),142.76)</f>
        <v>142.76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8</v>
      </c>
      <c r="K364" s="480">
        <f t="shared" ca="1" si="161"/>
        <v>5.9701492537313436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IFERROR(__xludf.DUMMYFUNCTION("IMPORTRANGE(""https://docs.google.com/spreadsheets/d/1XWAQStnk-4SwqDmLtmXYiTMKHgktTP8We1SCoS47DrQ/edit?usp=sharing"",""จัดที่ดิน!E80"")"),29)</f>
        <v>29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IFERROR(__xludf.DUMMYFUNCTION("IMPORTRANGE(""https://docs.google.com/spreadsheets/d/1XWAQStnk-4SwqDmLtmXYiTMKHgktTP8We1SCoS47DrQ/edit?usp=sharing"",""จัดที่ดิน!F80"")"),142.76)</f>
        <v>142.76</v>
      </c>
      <c r="K369" s="498">
        <f t="shared" ca="1" si="163"/>
        <v>71.38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IFERROR(__xludf.DUMMYFUNCTION("IMPORTRANGE(""https://docs.google.com/spreadsheets/d/1XWAQStnk-4SwqDmLtmXYiTMKHgktTP8We1SCoS47DrQ/edit?usp=sharing"",""จัดที่ดิน!G80"")"),29)</f>
        <v>29</v>
      </c>
      <c r="K370" s="498">
        <f t="shared" ca="1" si="163"/>
        <v>96.666666666666671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IFERROR(__xludf.DUMMYFUNCTION("IMPORTRANGE(""https://docs.google.com/spreadsheets/d/1XWAQStnk-4SwqDmLtmXYiTMKHgktTP8We1SCoS47DrQ/edit?usp=sharing"",""จัดที่ดิน!H80"")"),142.76)</f>
        <v>142.76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8</v>
      </c>
      <c r="K374" s="492">
        <f t="shared" ca="1" si="163"/>
        <v>7.6923076923076925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IFERROR(__xludf.DUMMYFUNCTION("IMPORTRANGE(""https://docs.google.com/spreadsheets/d/1XWAQStnk-4SwqDmLtmXYiTMKHgktTP8We1SCoS47DrQ/edit?usp=sharing"",""จัดที่ดิน!AJ80"")"),8)</f>
        <v>8</v>
      </c>
      <c r="K379" s="498">
        <f t="shared" ca="1" si="164"/>
        <v>7.6923076923076925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IFERROR(__xludf.DUMMYFUNCTION("IMPORTRANGE(""https://docs.google.com/spreadsheets/d/1XWAQStnk-4SwqDmLtmXYiTMKHgktTP8We1SCoS47DrQ/edit?usp=sharing"",""จัดที่ดิน!AK80"")"),27.79)</f>
        <v>27.79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IFERROR(__xludf.DUMMYFUNCTION("IMPORTRANGE(""https://docs.google.com/spreadsheets/d/1XWAQStnk-4SwqDmLtmXYiTMKHgktTP8We1SCoS47DrQ/edit?usp=sharing"",""จัดที่ดิน!AL80"")"),8)</f>
        <v>8</v>
      </c>
      <c r="K381" s="498">
        <f t="shared" ca="1" si="164"/>
        <v>7.6923076923076925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IFERROR(__xludf.DUMMYFUNCTION("IMPORTRANGE(""https://docs.google.com/spreadsheets/d/1XWAQStnk-4SwqDmLtmXYiTMKHgktTP8We1SCoS47DrQ/edit?usp=sharing"",""จัดที่ดิน!AM80"")"),27.79)</f>
        <v>27.79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IFERROR(__xludf.DUMMYFUNCTION("IMPORTRANGE(""https://docs.google.com/spreadsheets/d/1QqKyyYR6Q21VydFLVH3TRQUabQu_ym0Zz7PgGX0-kHA/edit?usp=sharing"",""แผน!EW80"")"),0)</f>
        <v>0</v>
      </c>
      <c r="J385" s="501">
        <f ca="1">IFERROR(__xludf.DUMMYFUNCTION("IMPORTRANGE(""https://docs.google.com/spreadsheets/d/1XWAQStnk-4SwqDmLtmXYiTMKHgktTP8We1SCoS47DrQ/edit?usp=sharing"",""จัดที่ดิน!AP80"")"),0)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508466</v>
      </c>
      <c r="M414" s="549">
        <f t="shared" si="181"/>
        <v>0</v>
      </c>
      <c r="N414" s="549">
        <f t="shared" si="181"/>
        <v>108743</v>
      </c>
      <c r="O414" s="549">
        <f ca="1">IF(L414&gt;0,N414*100/L414,0)</f>
        <v>21.386484052031012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10220</v>
      </c>
      <c r="O419" s="155">
        <f t="shared" ref="O419:O424" ca="1" si="185">IF(L419&gt;0,N419*100/L419,0)</f>
        <v>15.354567307692308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10220</v>
      </c>
      <c r="O421" s="93">
        <f t="shared" ca="1" si="185"/>
        <v>15.354567307692308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10220</v>
      </c>
      <c r="O422" s="498">
        <f t="shared" ca="1" si="185"/>
        <v>15.354567307692308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v>0</v>
      </c>
      <c r="N424" s="93">
        <f>N425+N426+N427+N428</f>
        <v>10220</v>
      </c>
      <c r="O424" s="93">
        <f t="shared" ca="1" si="185"/>
        <v>15.354567307692308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10220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IFERROR(__xludf.DUMMYFUNCTION("IMPORTRANGE(""https://docs.google.com/spreadsheets/d/1QqKyyYR6Q21VydFLVH3TRQUabQu_ym0Zz7PgGX0-kHA/edit?usp=sharing"",""แผน!FC80"")"),15)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IFERROR(__xludf.DUMMYFUNCTION("IMPORTRANGE(""https://docs.google.com/spreadsheets/d/1QqKyyYR6Q21VydFLVH3TRQUabQu_ym0Zz7PgGX0-kHA/edit?usp=sharing"",""แผน!FD80"")"),0)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IFERROR(__xludf.DUMMYFUNCTION("IMPORTRANGE(""https://docs.google.com/spreadsheets/d/1QqKyyYR6Q21VydFLVH3TRQUabQu_ym0Zz7PgGX0-kHA/edit?usp=sharing"",""แผน!FF80"")"),15)</f>
        <v>15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si="197"/>
        <v>0</v>
      </c>
      <c r="N444" s="195">
        <f t="shared" si="197"/>
        <v>13180</v>
      </c>
      <c r="O444" s="195">
        <f t="shared" ref="O444:O449" ca="1" si="198">IF(L444&gt;0,N444*100/L444,0)</f>
        <v>19.057258530942743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69160</v>
      </c>
      <c r="M446" s="93">
        <f t="shared" si="200"/>
        <v>0</v>
      </c>
      <c r="N446" s="93">
        <f t="shared" si="200"/>
        <v>13180</v>
      </c>
      <c r="O446" s="93">
        <f t="shared" ca="1" si="198"/>
        <v>19.057258530942743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si="201"/>
        <v>0</v>
      </c>
      <c r="N447" s="498">
        <f t="shared" si="201"/>
        <v>13180</v>
      </c>
      <c r="O447" s="498">
        <f t="shared" ca="1" si="198"/>
        <v>19.057258530942743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v>0</v>
      </c>
      <c r="N449" s="93">
        <f>N450+N451+N452+N453</f>
        <v>13180</v>
      </c>
      <c r="O449" s="93">
        <f t="shared" ca="1" si="198"/>
        <v>19.057258530942743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5680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7500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IFERROR(__xludf.DUMMYFUNCTION("IMPORTRANGE(""https://docs.google.com/spreadsheets/d/1QqKyyYR6Q21VydFLVH3TRQUabQu_ym0Zz7PgGX0-kHA/edit?usp=sharing"",""แผน!FX80"")"),11)</f>
        <v>11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IFERROR(__xludf.DUMMYFUNCTION("IMPORTRANGE(""https://docs.google.com/spreadsheets/d/1QqKyyYR6Q21VydFLVH3TRQUabQu_ym0Zz7PgGX0-kHA/edit?usp=sharing"",""แผน!FW80"")"),100)</f>
        <v>100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si="206"/>
        <v>0</v>
      </c>
      <c r="N467" s="195">
        <f t="shared" si="206"/>
        <v>18990</v>
      </c>
      <c r="O467" s="195">
        <f t="shared" ref="O467:O472" ca="1" si="207">IF(L467&gt;0,N467*100/L467,0)</f>
        <v>16.610830716478748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114323</v>
      </c>
      <c r="M469" s="93">
        <f t="shared" si="209"/>
        <v>0</v>
      </c>
      <c r="N469" s="93">
        <f t="shared" si="209"/>
        <v>18990</v>
      </c>
      <c r="O469" s="93">
        <f t="shared" ca="1" si="207"/>
        <v>16.610830716478748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si="210"/>
        <v>0</v>
      </c>
      <c r="N470" s="498">
        <f t="shared" si="210"/>
        <v>18990</v>
      </c>
      <c r="O470" s="498">
        <f t="shared" ca="1" si="207"/>
        <v>16.610830716478748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v>0</v>
      </c>
      <c r="N472" s="93">
        <f>N473+N474+N475+N476</f>
        <v>18990</v>
      </c>
      <c r="O472" s="93">
        <f t="shared" ca="1" si="207"/>
        <v>16.610830716478748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16040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500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f>1400+300+750</f>
        <v>2450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IFERROR(__xludf.DUMMYFUNCTION("IMPORTRANGE(""https://docs.google.com/spreadsheets/d/1QqKyyYR6Q21VydFLVH3TRQUabQu_ym0Zz7PgGX0-kHA/edit?usp=sharing"",""แผน!GU80"")"),0)</f>
        <v>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6591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223863</v>
      </c>
      <c r="M544" s="155">
        <f t="shared" si="236"/>
        <v>0</v>
      </c>
      <c r="N544" s="155">
        <f t="shared" si="236"/>
        <v>58737</v>
      </c>
      <c r="O544" s="155">
        <f t="shared" ref="O544:O549" ca="1" si="237">IF(L544&gt;0,N544*100/L544,0)</f>
        <v>26.237922300692833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223863</v>
      </c>
      <c r="M546" s="93">
        <f t="shared" si="240"/>
        <v>0</v>
      </c>
      <c r="N546" s="93">
        <f t="shared" si="240"/>
        <v>58737</v>
      </c>
      <c r="O546" s="93">
        <f t="shared" ca="1" si="237"/>
        <v>26.237922300692833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223863</v>
      </c>
      <c r="M547" s="498">
        <f t="shared" si="241"/>
        <v>0</v>
      </c>
      <c r="N547" s="498">
        <f t="shared" si="241"/>
        <v>58737</v>
      </c>
      <c r="O547" s="498">
        <f t="shared" ca="1" si="237"/>
        <v>26.237922300692833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IFERROR(__xludf.DUMMYFUNCTION("IMPORTRANGE(""https://docs.google.com/spreadsheets/d/1QqKyyYR6Q21VydFLVH3TRQUabQu_ym0Zz7PgGX0-kHA/edit?usp=sharing"",""แผน!HB80"")"),223863)</f>
        <v>223863</v>
      </c>
      <c r="M549" s="93">
        <v>0</v>
      </c>
      <c r="N549" s="93">
        <f>N550+N551+N552+N553+N554</f>
        <v>58737</v>
      </c>
      <c r="O549" s="93">
        <f t="shared" ca="1" si="237"/>
        <v>26.237922300692833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26000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f>12000+15000+5500+237</f>
        <v>32737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6591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IFERROR(__xludf.DUMMYFUNCTION("IMPORTRANGE(""https://docs.google.com/spreadsheets/d/1QqKyyYR6Q21VydFLVH3TRQUabQu_ym0Zz7PgGX0-kHA/edit?usp=sharing"",""แผน!HJ80"")"),0)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IFERROR(__xludf.DUMMYFUNCTION("IMPORTRANGE(""https://docs.google.com/spreadsheets/d/1QqKyyYR6Q21VydFLVH3TRQUabQu_ym0Zz7PgGX0-kHA/edit?usp=sharing"",""แผน!HI80"")"),0)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IFERROR(__xludf.DUMMYFUNCTION("IMPORTRANGE(""https://docs.google.com/spreadsheets/d/1QqKyyYR6Q21VydFLVH3TRQUabQu_ym0Zz7PgGX0-kHA/edit?usp=sharing"",""แผน!HL80"")"),0)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IFERROR(__xludf.DUMMYFUNCTION("IMPORTRANGE(""https://docs.google.com/spreadsheets/d/1QqKyyYR6Q21VydFLVH3TRQUabQu_ym0Zz7PgGX0-kHA/edit?usp=sharing"",""แผน!HK80"")"),0)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IFERROR(__xludf.DUMMYFUNCTION("IMPORTRANGE(""https://docs.google.com/spreadsheets/d/1XWAQStnk-4SwqDmLtmXYiTMKHgktTP8We1SCoS47DrQ/edit?usp=sharing"",""จัดที่ดิน!AZ80"")"),0)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50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6616</v>
      </c>
      <c r="O657" s="93">
        <f t="shared" ca="1" si="274"/>
        <v>60.145454545454548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si="277"/>
        <v>0</v>
      </c>
      <c r="N658" s="498">
        <f t="shared" si="277"/>
        <v>6616</v>
      </c>
      <c r="O658" s="498">
        <f t="shared" ca="1" si="274"/>
        <v>60.145454545454548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v>0</v>
      </c>
      <c r="N660" s="93">
        <f>N661+N662+N663+N664</f>
        <v>6616</v>
      </c>
      <c r="O660" s="93">
        <f t="shared" ca="1" si="274"/>
        <v>60.145454545454548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f>1616+3500+1500</f>
        <v>6616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IFERROR(__xludf.DUMMYFUNCTION("IMPORTRANGE(""https://docs.google.com/spreadsheets/d/1QqKyyYR6Q21VydFLVH3TRQUabQu_ym0Zz7PgGX0-kHA/edit?usp=sharing"",""แผน!IA80"")"),50)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IFERROR(__xludf.DUMMYFUNCTION("IMPORTRANGE(""https://docs.google.com/spreadsheets/d/1QqKyyYR6Q21VydFLVH3TRQUabQu_ym0Zz7PgGX0-kHA/edit?usp=sharing"",""แผน!IB80"")"),0)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si="282"/>
        <v>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23560</v>
      </c>
      <c r="M687" s="93">
        <f t="shared" si="285"/>
        <v>0</v>
      </c>
      <c r="N687" s="93">
        <f t="shared" si="285"/>
        <v>1000</v>
      </c>
      <c r="O687" s="93">
        <f t="shared" ca="1" si="283"/>
        <v>4.2444821731748723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si="286"/>
        <v>0</v>
      </c>
      <c r="N688" s="498">
        <f t="shared" si="286"/>
        <v>1000</v>
      </c>
      <c r="O688" s="498">
        <f t="shared" ca="1" si="283"/>
        <v>4.2444821731748723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v>0</v>
      </c>
      <c r="N690" s="93">
        <f>N691+N692+N693+N694</f>
        <v>1000</v>
      </c>
      <c r="O690" s="93">
        <f ca="1">IF(L690&gt;0,N690*100/L690,0)</f>
        <v>4.2444821731748723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1000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IFERROR(__xludf.DUMMYFUNCTION("IMPORTRANGE(""https://docs.google.com/spreadsheets/d/1QqKyyYR6Q21VydFLVH3TRQUabQu_ym0Zz7PgGX0-kHA/edit?usp=sharing"",""แผน!IE80"")"),0)</f>
        <v>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IFERROR(__xludf.DUMMYFUNCTION("IMPORTRANGE(""https://docs.google.com/spreadsheets/d/1QqKyyYR6Q21VydFLVH3TRQUabQu_ym0Zz7PgGX0-kHA/edit?usp=sharing"",""แผน!IH80"")"),0)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IFERROR(__xludf.DUMMYFUNCTION("IMPORTRANGE(""https://docs.google.com/spreadsheets/d/1QqKyyYR6Q21VydFLVH3TRQUabQu_ym0Zz7PgGX0-kHA/edit?usp=sharing"",""แผน!IJ80"")"),87)</f>
        <v>87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IFERROR(__xludf.DUMMYFUNCTION("IMPORTRANGE(""https://docs.google.com/spreadsheets/d/1QqKyyYR6Q21VydFLVH3TRQUabQu_ym0Zz7PgGX0-kHA/edit?usp=sharing"",""แผน!IK80"")"),332)</f>
        <v>332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IFERROR(__xludf.DUMMYFUNCTION("IMPORTRANGE(""https://docs.google.com/spreadsheets/d/1QqKyyYR6Q21VydFLVH3TRQUabQu_ym0Zz7PgGX0-kHA/edit?usp=sharing"",""แผน!IP80"")"),0)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IFERROR(__xludf.DUMMYFUNCTION("IMPORTRANGE(""https://docs.google.com/spreadsheets/d/19vJNZY_5yjcGF2XGBMNZRCAIB0Kwfpjp8YEOfu-bneM/edit?usp=sharing"",""งานกองทุน!F80"")"),8393.01)</f>
        <v>8393.01</v>
      </c>
      <c r="K821" s="498">
        <f t="shared" ref="K821:K828" ca="1" si="335">IF(I821&gt;0,J821*100/I821,0)</f>
        <v>1.7735138645596566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IFERROR(__xludf.DUMMYFUNCTION("IMPORTRANGE(""https://docs.google.com/spreadsheets/d/19vJNZY_5yjcGF2XGBMNZRCAIB0Kwfpjp8YEOfu-bneM/edit?usp=sharing"",""งานกองทุน!E80"")"),3)</f>
        <v>3</v>
      </c>
      <c r="K822" s="498">
        <f t="shared" ca="1" si="335"/>
        <v>9.67741935483871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IFERROR(__xludf.DUMMYFUNCTION("IMPORTRANGE(""https://docs.google.com/spreadsheets/d/19vJNZY_5yjcGF2XGBMNZRCAIB0Kwfpjp8YEOfu-bneM/edit?usp=sharing"",""งานกองทุน!K80"")"),39305.32)</f>
        <v>39305.32</v>
      </c>
      <c r="K823" s="498">
        <f t="shared" ca="1" si="335"/>
        <v>2.0879058746016437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IFERROR(__xludf.DUMMYFUNCTION("IMPORTRANGE(""https://docs.google.com/spreadsheets/d/19vJNZY_5yjcGF2XGBMNZRCAIB0Kwfpjp8YEOfu-bneM/edit?usp=sharing"",""งานกองทุน!J80"")"),92)</f>
        <v>92</v>
      </c>
      <c r="K824" s="498">
        <f t="shared" ca="1" si="335"/>
        <v>70.229007633587784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IFERROR(__xludf.DUMMYFUNCTION("IMPORTRANGE(""https://docs.google.com/spreadsheets/d/19vJNZY_5yjcGF2XGBMNZRCAIB0Kwfpjp8YEOfu-bneM/edit?usp=sharing"",""งานกองทุน!R80"")"),7)</f>
        <v>7</v>
      </c>
      <c r="J828" s="501">
        <f ca="1">IFERROR(__xludf.DUMMYFUNCTION("IMPORTRANGE(""https://docs.google.com/spreadsheets/d/19vJNZY_5yjcGF2XGBMNZRCAIB0Kwfpjp8YEOfu-bneM/edit?usp=sharing"",""งานกองทุน!T80"")"),0)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C8814-4493-4B18-B9DE-4AC5FD5B761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4.42578125" style="821" bestFit="1" customWidth="1"/>
    <col min="11" max="11" width="12.5703125" style="821" customWidth="1"/>
    <col min="12" max="13" width="21.28515625" style="821" bestFit="1" customWidth="1"/>
    <col min="14" max="14" width="18.710937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343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7751918</v>
      </c>
      <c r="M8" s="22">
        <f t="shared" ca="1" si="0"/>
        <v>5904549</v>
      </c>
      <c r="N8" s="22">
        <f t="shared" ca="1" si="0"/>
        <v>795119.93999999983</v>
      </c>
      <c r="O8" s="22">
        <f t="shared" ref="O8:O16" ca="1" si="1">IF(L8&gt;0,N8*100/L8,0)</f>
        <v>10.257073668735917</v>
      </c>
      <c r="P8" s="22">
        <f t="shared" ref="P8:P16" ca="1" si="2">IF(M8&gt;0,N8*100/M8,0)</f>
        <v>13.466226463697733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7751918</v>
      </c>
      <c r="M10" s="30">
        <f t="shared" ca="1" si="3"/>
        <v>5904549</v>
      </c>
      <c r="N10" s="30">
        <f t="shared" ca="1" si="3"/>
        <v>795119.93999999983</v>
      </c>
      <c r="O10" s="30">
        <f t="shared" ca="1" si="1"/>
        <v>10.257073668735917</v>
      </c>
      <c r="P10" s="30">
        <f t="shared" ca="1" si="2"/>
        <v>13.466226463697733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3005918</v>
      </c>
      <c r="M11" s="498">
        <f t="shared" ca="1" si="4"/>
        <v>1158749</v>
      </c>
      <c r="N11" s="498">
        <f t="shared" ca="1" si="4"/>
        <v>719319.93999999983</v>
      </c>
      <c r="O11" s="498">
        <f t="shared" ca="1" si="1"/>
        <v>23.930125173075243</v>
      </c>
      <c r="P11" s="498">
        <f t="shared" ca="1" si="2"/>
        <v>62.077286798089993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3005918</v>
      </c>
      <c r="M13" s="93">
        <f t="shared" ca="1" si="5"/>
        <v>1158749</v>
      </c>
      <c r="N13" s="93">
        <f t="shared" ca="1" si="5"/>
        <v>719319.93999999983</v>
      </c>
      <c r="O13" s="93">
        <f t="shared" ca="1" si="1"/>
        <v>23.930125173075243</v>
      </c>
      <c r="P13" s="93">
        <f t="shared" ca="1" si="2"/>
        <v>62.077286798089993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4745800</v>
      </c>
      <c r="N14" s="498">
        <f t="shared" ca="1" si="6"/>
        <v>75800</v>
      </c>
      <c r="O14" s="498">
        <f t="shared" ca="1" si="1"/>
        <v>1.597134428992836</v>
      </c>
      <c r="P14" s="498">
        <f t="shared" ca="1" si="2"/>
        <v>1.5972017362720721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4745800</v>
      </c>
      <c r="N16" s="52">
        <f t="shared" ca="1" si="7"/>
        <v>75800</v>
      </c>
      <c r="O16" s="52">
        <f t="shared" ca="1" si="1"/>
        <v>1.597134428992836</v>
      </c>
      <c r="P16" s="52">
        <f t="shared" ca="1" si="2"/>
        <v>1.5972017362720721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5904549</v>
      </c>
      <c r="N18" s="22">
        <f t="shared" ca="1" si="8"/>
        <v>748019.93999999983</v>
      </c>
      <c r="O18" s="22">
        <f t="shared" ref="O18:O26" ca="1" si="9">IF(L18&gt;0,N18*100/L18,0)</f>
        <v>10.629258641761895</v>
      </c>
      <c r="P18" s="22">
        <f t="shared" ref="P18:P26" ca="1" si="10">IF(M18&gt;0,N18*100/M18,0)</f>
        <v>12.668536411502384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5904549</v>
      </c>
      <c r="N20" s="30">
        <f t="shared" ca="1" si="11"/>
        <v>748019.93999999983</v>
      </c>
      <c r="O20" s="30">
        <f t="shared" ca="1" si="9"/>
        <v>10.629258641761895</v>
      </c>
      <c r="P20" s="30">
        <f t="shared" ca="1" si="10"/>
        <v>12.668536411502384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1158749</v>
      </c>
      <c r="N21" s="498">
        <f t="shared" ca="1" si="12"/>
        <v>672219.93999999983</v>
      </c>
      <c r="O21" s="498">
        <f t="shared" ca="1" si="9"/>
        <v>29.337069967403732</v>
      </c>
      <c r="P21" s="498">
        <f t="shared" ca="1" si="10"/>
        <v>58.012558371139896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2291367</v>
      </c>
      <c r="M23" s="93">
        <f t="shared" ca="1" si="13"/>
        <v>1158749</v>
      </c>
      <c r="N23" s="93">
        <f t="shared" ca="1" si="13"/>
        <v>672219.93999999983</v>
      </c>
      <c r="O23" s="93">
        <f t="shared" ca="1" si="9"/>
        <v>29.337069967403732</v>
      </c>
      <c r="P23" s="93">
        <f t="shared" ca="1" si="10"/>
        <v>58.012558371139896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4745800</v>
      </c>
      <c r="N24" s="498">
        <f t="shared" ca="1" si="14"/>
        <v>75800</v>
      </c>
      <c r="O24" s="498">
        <f t="shared" ca="1" si="9"/>
        <v>1.597134428992836</v>
      </c>
      <c r="P24" s="498">
        <f t="shared" ca="1" si="10"/>
        <v>1.5972017362720721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4745800</v>
      </c>
      <c r="N26" s="52">
        <f t="shared" ca="1" si="15"/>
        <v>75800</v>
      </c>
      <c r="O26" s="52">
        <f t="shared" ca="1" si="9"/>
        <v>1.597134428992836</v>
      </c>
      <c r="P26" s="52">
        <f t="shared" ca="1" si="10"/>
        <v>1.5972017362720721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714551</v>
      </c>
      <c r="M28" s="22">
        <f t="shared" si="16"/>
        <v>0</v>
      </c>
      <c r="N28" s="22">
        <f t="shared" si="16"/>
        <v>47100</v>
      </c>
      <c r="O28" s="22">
        <f t="shared" ref="O28:O37" ca="1" si="17">IF(L28&gt;0,N28*100/L28,0)</f>
        <v>6.5915518976252221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714551</v>
      </c>
      <c r="M30" s="30">
        <f t="shared" si="19"/>
        <v>0</v>
      </c>
      <c r="N30" s="30">
        <f t="shared" si="19"/>
        <v>47100</v>
      </c>
      <c r="O30" s="30">
        <f t="shared" ca="1" si="17"/>
        <v>6.5915518976252221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0">L32+L33</f>
        <v>714551</v>
      </c>
      <c r="M31" s="498">
        <f t="shared" si="20"/>
        <v>0</v>
      </c>
      <c r="N31" s="498">
        <f t="shared" si="20"/>
        <v>47100</v>
      </c>
      <c r="O31" s="498">
        <f t="shared" ca="1" si="17"/>
        <v>6.5915518976252221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714551</v>
      </c>
      <c r="M33" s="93">
        <f t="shared" si="21"/>
        <v>0</v>
      </c>
      <c r="N33" s="93">
        <f t="shared" si="21"/>
        <v>47100</v>
      </c>
      <c r="O33" s="93">
        <f t="shared" ca="1" si="17"/>
        <v>6.5915518976252221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4">L41+L53+L66+L88+L119+L132+L149+L165+L181+L261+L277+L298+L315+L328+L345+L389+L402</f>
        <v>7037367</v>
      </c>
      <c r="M37" s="852">
        <f t="shared" ca="1" si="24"/>
        <v>5904549</v>
      </c>
      <c r="N37" s="852">
        <f t="shared" ca="1" si="24"/>
        <v>748019.94</v>
      </c>
      <c r="O37" s="852">
        <f t="shared" ca="1" si="17"/>
        <v>10.629258641761897</v>
      </c>
      <c r="P37" s="852">
        <f t="shared" ca="1" si="18"/>
        <v>12.668536411502386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105654</v>
      </c>
      <c r="N41" s="85">
        <f t="shared" ca="1" si="25"/>
        <v>66993</v>
      </c>
      <c r="O41" s="85">
        <f t="shared" ref="O41:O49" ca="1" si="26">IF(L41&gt;0,N41*100/L41,0)</f>
        <v>34.560621537128178</v>
      </c>
      <c r="P41" s="85">
        <f t="shared" ref="P41:P49" ca="1" si="27">IF(M41&gt;0,N41*100/M41,0)</f>
        <v>63.407916406383102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105654</v>
      </c>
      <c r="N43" s="92">
        <f t="shared" ca="1" si="28"/>
        <v>66993</v>
      </c>
      <c r="O43" s="92">
        <f t="shared" ca="1" si="26"/>
        <v>34.560621537128178</v>
      </c>
      <c r="P43" s="92">
        <f t="shared" ca="1" si="27"/>
        <v>63.407916406383102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105654</v>
      </c>
      <c r="N44" s="498">
        <f t="shared" ca="1" si="29"/>
        <v>66993</v>
      </c>
      <c r="O44" s="498">
        <f t="shared" ca="1" si="26"/>
        <v>34.560621537128178</v>
      </c>
      <c r="P44" s="498">
        <f t="shared" ca="1" si="27"/>
        <v>63.407916406383102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IFERROR(__xludf.DUMMYFUNCTION("IMPORTRANGE(""https://docs.google.com/spreadsheets/d/1MeEWN-I1oV_STSDYn1IFDPWt_1FKiwhDph83XaGc0o0/edit?usp=sharing"",""งบพรบ!R81"")"),105654)</f>
        <v>105654</v>
      </c>
      <c r="N46" s="93">
        <f ca="1">IFERROR(__xludf.DUMMYFUNCTION("IMPORTRANGE(""https://docs.google.com/spreadsheets/d/1MeEWN-I1oV_STSDYn1IFDPWt_1FKiwhDph83XaGc0o0/edit?usp=sharing"",""งบพรบ!T81"")"),66993)</f>
        <v>66993</v>
      </c>
      <c r="O46" s="93">
        <f t="shared" ca="1" si="26"/>
        <v>34.560621537128178</v>
      </c>
      <c r="P46" s="93">
        <f t="shared" ca="1" si="27"/>
        <v>63.407916406383102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5129750</v>
      </c>
      <c r="N53" s="116">
        <f t="shared" ca="1" si="31"/>
        <v>384415.41</v>
      </c>
      <c r="O53" s="116">
        <f t="shared" ref="O53:O61" ca="1" si="32">IF(L53&gt;0,N53*100/L53,0)</f>
        <v>6.8774561230879323</v>
      </c>
      <c r="P53" s="116">
        <f t="shared" ref="P53:P61" ca="1" si="33">IF(M53&gt;0,N53*100/M53,0)</f>
        <v>7.4938429748038402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5129750</v>
      </c>
      <c r="N55" s="123">
        <f t="shared" ca="1" si="34"/>
        <v>384415.41</v>
      </c>
      <c r="O55" s="123">
        <f t="shared" ca="1" si="32"/>
        <v>6.8774561230879323</v>
      </c>
      <c r="P55" s="123">
        <f t="shared" ca="1" si="33"/>
        <v>7.4938429748038402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459750</v>
      </c>
      <c r="N56" s="498">
        <f t="shared" ca="1" si="35"/>
        <v>384415.41</v>
      </c>
      <c r="O56" s="498">
        <f t="shared" ca="1" si="32"/>
        <v>41.807004893964113</v>
      </c>
      <c r="P56" s="498">
        <f t="shared" ca="1" si="33"/>
        <v>83.614009787928225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IFERROR(__xludf.DUMMYFUNCTION("IMPORTRANGE(""https://docs.google.com/spreadsheets/d/1MeEWN-I1oV_STSDYn1IFDPWt_1FKiwhDph83XaGc0o0/edit?usp=sharing"",""งบพรบ!AB81"")"),459750)</f>
        <v>459750</v>
      </c>
      <c r="N58" s="93">
        <f ca="1">IFERROR(__xludf.DUMMYFUNCTION("IMPORTRANGE(""https://docs.google.com/spreadsheets/d/1MeEWN-I1oV_STSDYn1IFDPWt_1FKiwhDph83XaGc0o0/edit?usp=sharing"",""งบพรบ!AD81"")"),384415.41)</f>
        <v>384415.41</v>
      </c>
      <c r="O58" s="93">
        <f t="shared" ca="1" si="32"/>
        <v>41.807004893964113</v>
      </c>
      <c r="P58" s="93">
        <f t="shared" ca="1" si="33"/>
        <v>83.614009787928225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4670000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IFERROR(__xludf.DUMMYFUNCTION("IMPORTRANGE(""https://docs.google.com/spreadsheets/d/1MeEWN-I1oV_STSDYn1IFDPWt_1FKiwhDph83XaGc0o0/edit?usp=sharing"",""งบพรบ!AC81"")"),4670000)</f>
        <v>4670000</v>
      </c>
      <c r="N61" s="52">
        <f ca="1">IFERROR(__xludf.DUMMYFUNCTION("IMPORTRANGE(""https://docs.google.com/spreadsheets/d/1MeEWN-I1oV_STSDYn1IFDPWt_1FKiwhDph83XaGc0o0/edit?usp=sharing"",""งบพรบ!AE81"")"),0)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174000</v>
      </c>
      <c r="N88" s="155">
        <f t="shared" ca="1" si="49"/>
        <v>60981</v>
      </c>
      <c r="O88" s="155">
        <f t="shared" ref="O88:O96" ca="1" si="50">IF(L88&gt;0,N88*100/L88,0)</f>
        <v>18.285157421289355</v>
      </c>
      <c r="P88" s="155">
        <f t="shared" ref="P88:P96" ca="1" si="51">IF(M88&gt;0,N88*100/M88,0)</f>
        <v>35.046551724137935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333500</v>
      </c>
      <c r="M90" s="93">
        <f t="shared" ca="1" si="52"/>
        <v>174000</v>
      </c>
      <c r="N90" s="93">
        <f t="shared" ca="1" si="52"/>
        <v>60981</v>
      </c>
      <c r="O90" s="93">
        <f t="shared" ca="1" si="50"/>
        <v>18.285157421289355</v>
      </c>
      <c r="P90" s="93">
        <f t="shared" ca="1" si="51"/>
        <v>35.046551724137935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174000</v>
      </c>
      <c r="N91" s="498">
        <f t="shared" ca="1" si="53"/>
        <v>60981</v>
      </c>
      <c r="O91" s="498">
        <f t="shared" ca="1" si="50"/>
        <v>18.285157421289355</v>
      </c>
      <c r="P91" s="498">
        <f t="shared" ca="1" si="51"/>
        <v>35.046551724137935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IFERROR(__xludf.DUMMYFUNCTION("IMPORTRANGE(""https://docs.google.com/spreadsheets/d/1MeEWN-I1oV_STSDYn1IFDPWt_1FKiwhDph83XaGc0o0/edit?usp=sharing"",""งบพรบ!AV81"")"),174000)</f>
        <v>174000</v>
      </c>
      <c r="N93" s="93">
        <f ca="1">IFERROR(__xludf.DUMMYFUNCTION("IMPORTRANGE(""https://docs.google.com/spreadsheets/d/1MeEWN-I1oV_STSDYn1IFDPWt_1FKiwhDph83XaGc0o0/edit?usp=sharing"",""งบพรบ!AX81"")"),60981)</f>
        <v>60981</v>
      </c>
      <c r="O93" s="93">
        <f t="shared" ca="1" si="50"/>
        <v>18.285157421289355</v>
      </c>
      <c r="P93" s="93">
        <f t="shared" ca="1" si="51"/>
        <v>35.046551724137935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75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IFERROR(__xludf.DUMMYFUNCTION("IMPORTRANGE(""https://docs.google.com/spreadsheets/d/1MeEWN-I1oV_STSDYn1IFDPWt_1FKiwhDph83XaGc0o0/edit?usp=sharing"",""งบพรบ!CJ81"")"),24065)</f>
        <v>24065</v>
      </c>
      <c r="N170" s="93">
        <f ca="1">IFERROR(__xludf.DUMMYFUNCTION("IMPORTRANGE(""https://docs.google.com/spreadsheets/d/1MeEWN-I1oV_STSDYn1IFDPWt_1FKiwhDph83XaGc0o0/edit?usp=sharing"",""งบพรบ!CL81"")"),0)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21000</v>
      </c>
      <c r="N181" s="155">
        <f t="shared" ca="1" si="92"/>
        <v>25065</v>
      </c>
      <c r="O181" s="155">
        <f t="shared" ref="O181:O189" ca="1" si="93">IF(L181&gt;0,N181*100/L181,0)</f>
        <v>55.7</v>
      </c>
      <c r="P181" s="155">
        <f t="shared" ref="P181:P189" ca="1" si="94">IF(M181&gt;0,N181*100/M181,0)</f>
        <v>119.35714285714286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45000</v>
      </c>
      <c r="M183" s="93">
        <f t="shared" ca="1" si="95"/>
        <v>21000</v>
      </c>
      <c r="N183" s="93">
        <f t="shared" ca="1" si="95"/>
        <v>25065</v>
      </c>
      <c r="O183" s="93">
        <f t="shared" ca="1" si="93"/>
        <v>55.7</v>
      </c>
      <c r="P183" s="93">
        <f t="shared" ca="1" si="94"/>
        <v>119.35714285714286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21000</v>
      </c>
      <c r="N184" s="498">
        <f t="shared" ca="1" si="96"/>
        <v>25065</v>
      </c>
      <c r="O184" s="498">
        <f t="shared" ca="1" si="93"/>
        <v>55.7</v>
      </c>
      <c r="P184" s="498">
        <f t="shared" ca="1" si="94"/>
        <v>119.35714285714286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IFERROR(__xludf.DUMMYFUNCTION("IMPORTRANGE(""https://docs.google.com/spreadsheets/d/1MeEWN-I1oV_STSDYn1IFDPWt_1FKiwhDph83XaGc0o0/edit?usp=sharing"",""งบพรบ!CT81"")"),21000)</f>
        <v>21000</v>
      </c>
      <c r="N186" s="93">
        <f ca="1">IFERROR(__xludf.DUMMYFUNCTION("IMPORTRANGE(""https://docs.google.com/spreadsheets/d/1MeEWN-I1oV_STSDYn1IFDPWt_1FKiwhDph83XaGc0o0/edit?usp=sharing"",""งบพรบ!CV81"")"),25065)</f>
        <v>25065</v>
      </c>
      <c r="O186" s="93">
        <f t="shared" ca="1" si="93"/>
        <v>55.7</v>
      </c>
      <c r="P186" s="93">
        <f t="shared" ca="1" si="94"/>
        <v>119.35714285714286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1</v>
      </c>
      <c r="K197" s="273">
        <f ca="1">IF(I197&gt;0,J197*100/I197,0)</f>
        <v>50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9000</v>
      </c>
      <c r="O198" s="155">
        <f ca="1">IF(L198&gt;0,N198*100/L198,0)</f>
        <v>29.032258064516128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18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18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1</v>
      </c>
      <c r="K204" s="163">
        <f ca="1">IF(I204&gt;0,J204*100/I204,0)</f>
        <v>50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IFERROR(__xludf.DUMMYFUNCTION("IMPORTRANGE(""https://docs.google.com/spreadsheets/d/1QqKyyYR6Q21VydFLVH3TRQUabQu_ym0Zz7PgGX0-kHA/edit?usp=sharing"",""แผน!EB81"")"),0)</f>
        <v>0</v>
      </c>
      <c r="J288" s="675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231</v>
      </c>
      <c r="K327" s="446">
        <f ca="1">IF(I327&gt;0,J327*100/I327,0)</f>
        <v>28.875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81500</v>
      </c>
      <c r="N328" s="155">
        <f t="shared" ca="1" si="149"/>
        <v>29769.33</v>
      </c>
      <c r="O328" s="155">
        <f t="shared" ref="O328:O336" ca="1" si="150">IF(L328&gt;0,N328*100/L328,0)</f>
        <v>18.263392638036809</v>
      </c>
      <c r="P328" s="155">
        <f t="shared" ref="P328:P336" ca="1" si="151">IF(M328&gt;0,N328*100/M328,0)</f>
        <v>36.526785276073618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81500</v>
      </c>
      <c r="N330" s="93">
        <f t="shared" ca="1" si="152"/>
        <v>29769.33</v>
      </c>
      <c r="O330" s="93">
        <f t="shared" ca="1" si="150"/>
        <v>18.263392638036809</v>
      </c>
      <c r="P330" s="93">
        <f t="shared" ca="1" si="151"/>
        <v>36.526785276073618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81500</v>
      </c>
      <c r="N331" s="498">
        <f t="shared" ca="1" si="153"/>
        <v>29769.33</v>
      </c>
      <c r="O331" s="498">
        <f t="shared" ca="1" si="150"/>
        <v>18.263392638036809</v>
      </c>
      <c r="P331" s="498">
        <f t="shared" ca="1" si="151"/>
        <v>36.526785276073618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IFERROR(__xludf.DUMMYFUNCTION("IMPORTRANGE(""https://docs.google.com/spreadsheets/d/1MeEWN-I1oV_STSDYn1IFDPWt_1FKiwhDph83XaGc0o0/edit?usp=sharing"",""งบพรบ!ER81"")"),81500)</f>
        <v>81500</v>
      </c>
      <c r="N333" s="93">
        <f ca="1">IFERROR(__xludf.DUMMYFUNCTION("IMPORTRANGE(""https://docs.google.com/spreadsheets/d/1MeEWN-I1oV_STSDYn1IFDPWt_1FKiwhDph83XaGc0o0/edit?usp=sharing"",""งบพรบ!ET81"")"),29769.33)</f>
        <v>29769.33</v>
      </c>
      <c r="O333" s="93">
        <f t="shared" ca="1" si="150"/>
        <v>18.263392638036809</v>
      </c>
      <c r="P333" s="93">
        <f t="shared" ca="1" si="151"/>
        <v>36.526785276073618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IFERROR(__xludf.DUMMYFUNCTION("IMPORTRANGE(""https://docs.google.com/spreadsheets/d/1kVcqe37tkHyjCSG3S0O1AXqVkqjo8mSIZil3BcpIysc/edit?usp=sharing"",""ศูนย์!D81"")"),207)</f>
        <v>207</v>
      </c>
      <c r="K338" s="498">
        <f ca="1">IF(I338&gt;0,J338*100/I338,0)</f>
        <v>25.875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f ca="1">IFERROR(__xludf.DUMMYFUNCTION("IMPORTRANGE(""https://docs.google.com/spreadsheets/d/1kVcqe37tkHyjCSG3S0O1AXqVkqjo8mSIZil3BcpIysc/edit?usp=sharing"",""ศูนย์!E81"")"),1)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IFERROR(__xludf.DUMMYFUNCTION("IMPORTRANGE(""https://docs.google.com/spreadsheets/d/1kVcqe37tkHyjCSG3S0O1AXqVkqjo8mSIZil3BcpIysc/edit?usp=sharing"",""ศูนย์!F81"")"),24)</f>
        <v>24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368580</v>
      </c>
      <c r="N345" s="155">
        <f t="shared" ca="1" si="155"/>
        <v>180796.2</v>
      </c>
      <c r="O345" s="155">
        <f t="shared" ref="O345:O353" ca="1" si="156">IF(L345&gt;0,N345*100/L345,0)</f>
        <v>27.328768365681118</v>
      </c>
      <c r="P345" s="155">
        <f t="shared" ref="P345:P353" ca="1" si="157">IF(M345&gt;0,N345*100/M345,0)</f>
        <v>49.052091811818329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661560</v>
      </c>
      <c r="M347" s="93">
        <f t="shared" ca="1" si="158"/>
        <v>368580</v>
      </c>
      <c r="N347" s="93">
        <f t="shared" ca="1" si="158"/>
        <v>180796.2</v>
      </c>
      <c r="O347" s="93">
        <f t="shared" ca="1" si="156"/>
        <v>27.328768365681118</v>
      </c>
      <c r="P347" s="93">
        <f t="shared" ca="1" si="157"/>
        <v>49.052091811818329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292780</v>
      </c>
      <c r="N348" s="498">
        <f t="shared" ca="1" si="159"/>
        <v>104996.2</v>
      </c>
      <c r="O348" s="498">
        <f t="shared" ca="1" si="156"/>
        <v>17.930903750256164</v>
      </c>
      <c r="P348" s="498">
        <f t="shared" ca="1" si="157"/>
        <v>35.861807500512327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IFERROR(__xludf.DUMMYFUNCTION("IMPORTRANGE(""https://docs.google.com/spreadsheets/d/1MeEWN-I1oV_STSDYn1IFDPWt_1FKiwhDph83XaGc0o0/edit?usp=sharing"",""งบพรบ!FB81"")"),292780)</f>
        <v>292780</v>
      </c>
      <c r="N350" s="93">
        <f ca="1">IFERROR(__xludf.DUMMYFUNCTION("IMPORTRANGE(""https://docs.google.com/spreadsheets/d/1MeEWN-I1oV_STSDYn1IFDPWt_1FKiwhDph83XaGc0o0/edit?usp=sharing"",""งบพรบ!FD81"")"),104996.2)</f>
        <v>104996.2</v>
      </c>
      <c r="O350" s="93">
        <f t="shared" ca="1" si="156"/>
        <v>17.930903750256164</v>
      </c>
      <c r="P350" s="93">
        <f t="shared" ca="1" si="157"/>
        <v>35.861807500512327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IFERROR(__xludf.DUMMYFUNCTION("IMPORTRANGE(""https://docs.google.com/spreadsheets/d/1XWAQStnk-4SwqDmLtmXYiTMKHgktTP8We1SCoS47DrQ/edit?usp=sharing"",""จัดที่ดิน!W81"")"),0)</f>
        <v>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f ca="1">IFERROR(__xludf.DUMMYFUNCTION("IMPORTRANGE(""https://docs.google.com/spreadsheets/d/1XWAQStnk-4SwqDmLtmXYiTMKHgktTP8We1SCoS47DrQ/edit?usp=sharing"",""จัดที่ดิน!X81"")"),0)</f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f ca="1">IFERROR(__xludf.DUMMYFUNCTION("IMPORTRANGE(""https://docs.google.com/spreadsheets/d/1XWAQStnk-4SwqDmLtmXYiTMKHgktTP8We1SCoS47DrQ/edit?usp=sharing"",""จัดที่ดิน!Y81"")"),0)</f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IFERROR(__xludf.DUMMYFUNCTION("IMPORTRANGE(""https://docs.google.com/spreadsheets/d/1XWAQStnk-4SwqDmLtmXYiTMKHgktTP8We1SCoS47DrQ/edit?usp=sharing"",""จัดที่ดิน!Z81"")"),0)</f>
        <v>0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f ca="1">IFERROR(__xludf.DUMMYFUNCTION("IMPORTRANGE(""https://docs.google.com/spreadsheets/d/1XWAQStnk-4SwqDmLtmXYiTMKHgktTP8We1SCoS47DrQ/edit?usp=sharing"",""จัดที่ดิน!AA81"")"),0)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2</v>
      </c>
      <c r="K364" s="480">
        <f t="shared" ca="1" si="161"/>
        <v>1.5384615384615385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IFERROR(__xludf.DUMMYFUNCTION("IMPORTRANGE(""https://docs.google.com/spreadsheets/d/1XWAQStnk-4SwqDmLtmXYiTMKHgktTP8We1SCoS47DrQ/edit?usp=sharing"",""จัดที่ดิน!E81"")"),0)</f>
        <v>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IFERROR(__xludf.DUMMYFUNCTION("IMPORTRANGE(""https://docs.google.com/spreadsheets/d/1XWAQStnk-4SwqDmLtmXYiTMKHgktTP8We1SCoS47DrQ/edit?usp=sharing"",""จัดที่ดิน!F81"")"),0)</f>
        <v>0</v>
      </c>
      <c r="K369" s="498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2</v>
      </c>
      <c r="K374" s="492">
        <f t="shared" ca="1" si="163"/>
        <v>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IFERROR(__xludf.DUMMYFUNCTION("IMPORTRANGE(""https://docs.google.com/spreadsheets/d/1XWAQStnk-4SwqDmLtmXYiTMKHgktTP8We1SCoS47DrQ/edit?usp=sharing"",""จัดที่ดิน!AJ81"")"),2)</f>
        <v>2</v>
      </c>
      <c r="K379" s="498">
        <f t="shared" ca="1" si="164"/>
        <v>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IFERROR(__xludf.DUMMYFUNCTION("IMPORTRANGE(""https://docs.google.com/spreadsheets/d/1XWAQStnk-4SwqDmLtmXYiTMKHgktTP8We1SCoS47DrQ/edit?usp=sharing"",""จัดที่ดิน!AK81"")"),11.62)</f>
        <v>11.62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IFERROR(__xludf.DUMMYFUNCTION("IMPORTRANGE(""https://docs.google.com/spreadsheets/d/1XWAQStnk-4SwqDmLtmXYiTMKHgktTP8We1SCoS47DrQ/edit?usp=sharing"",""จัดที่ดิน!AL81"")"),2)</f>
        <v>2</v>
      </c>
      <c r="K381" s="498">
        <f t="shared" ca="1" si="164"/>
        <v>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IFERROR(__xludf.DUMMYFUNCTION("IMPORTRANGE(""https://docs.google.com/spreadsheets/d/1XWAQStnk-4SwqDmLtmXYiTMKHgktTP8We1SCoS47DrQ/edit?usp=sharing"",""จัดที่ดิน!AM81"")"),11.62)</f>
        <v>11.62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IFERROR(__xludf.DUMMYFUNCTION("IMPORTRANGE(""https://docs.google.com/spreadsheets/d/1QqKyyYR6Q21VydFLVH3TRQUabQu_ym0Zz7PgGX0-kHA/edit?usp=sharing"",""แผน!EW81"")"),10)</f>
        <v>10</v>
      </c>
      <c r="J385" s="501">
        <f ca="1">IFERROR(__xludf.DUMMYFUNCTION("IMPORTRANGE(""https://docs.google.com/spreadsheets/d/1XWAQStnk-4SwqDmLtmXYiTMKHgktTP8We1SCoS47DrQ/edit?usp=sharing"",""จัดที่ดิน!AP81"")"),0)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714551</v>
      </c>
      <c r="M414" s="549">
        <f t="shared" si="181"/>
        <v>0</v>
      </c>
      <c r="N414" s="549">
        <f t="shared" si="181"/>
        <v>47100</v>
      </c>
      <c r="O414" s="549">
        <f ca="1">IF(L414&gt;0,N414*100/L414,0)</f>
        <v>6.5915518976252221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2230</v>
      </c>
      <c r="O419" s="155">
        <f t="shared" ref="O419:O424" ca="1" si="185">IF(L419&gt;0,N419*100/L419,0)</f>
        <v>2.8349860157640476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2230</v>
      </c>
      <c r="O421" s="93">
        <f t="shared" ca="1" si="185"/>
        <v>2.8349860157640476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2230</v>
      </c>
      <c r="O422" s="498">
        <f t="shared" ca="1" si="185"/>
        <v>2.8349860157640476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v>0</v>
      </c>
      <c r="N424" s="93">
        <f>N425+N426+N427+N428</f>
        <v>2230</v>
      </c>
      <c r="O424" s="93">
        <f t="shared" ca="1" si="185"/>
        <v>2.8349860157640476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2230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IFERROR(__xludf.DUMMYFUNCTION("IMPORTRANGE(""https://docs.google.com/spreadsheets/d/1QqKyyYR6Q21VydFLVH3TRQUabQu_ym0Zz7PgGX0-kHA/edit?usp=sharing"",""แผน!FC81"")"),20)</f>
        <v>20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IFERROR(__xludf.DUMMYFUNCTION("IMPORTRANGE(""https://docs.google.com/spreadsheets/d/1QqKyyYR6Q21VydFLVH3TRQUabQu_ym0Zz7PgGX0-kHA/edit?usp=sharing"",""แผน!FD81"")"),0)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IFERROR(__xludf.DUMMYFUNCTION("IMPORTRANGE(""https://docs.google.com/spreadsheets/d/1QqKyyYR6Q21VydFLVH3TRQUabQu_ym0Zz7PgGX0-kHA/edit?usp=sharing"",""แผน!FF81"")"),20)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30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si="197"/>
        <v>0</v>
      </c>
      <c r="N444" s="195">
        <f t="shared" si="197"/>
        <v>1870</v>
      </c>
      <c r="O444" s="195">
        <f t="shared" ref="O444:O449" ca="1" si="198">IF(L444&gt;0,N444*100/L444,0)</f>
        <v>2.4235355106272678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0"/>
        <v>77160</v>
      </c>
      <c r="M446" s="93">
        <f t="shared" si="200"/>
        <v>0</v>
      </c>
      <c r="N446" s="93">
        <f t="shared" si="200"/>
        <v>1870</v>
      </c>
      <c r="O446" s="93">
        <f t="shared" ca="1" si="198"/>
        <v>2.4235355106272678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si="201"/>
        <v>0</v>
      </c>
      <c r="N447" s="498">
        <f t="shared" si="201"/>
        <v>1870</v>
      </c>
      <c r="O447" s="498">
        <f t="shared" ca="1" si="198"/>
        <v>2.4235355106272678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v>0</v>
      </c>
      <c r="N449" s="93">
        <f>N450+N451+N452+N453</f>
        <v>1870</v>
      </c>
      <c r="O449" s="93">
        <f t="shared" ca="1" si="198"/>
        <v>2.4235355106272678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1870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IFERROR(__xludf.DUMMYFUNCTION("IMPORTRANGE(""https://docs.google.com/spreadsheets/d/1QqKyyYR6Q21VydFLVH3TRQUabQu_ym0Zz7PgGX0-kHA/edit?usp=sharing"",""แผน!FX81"")"),41)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IFERROR(__xludf.DUMMYFUNCTION("IMPORTRANGE(""https://docs.google.com/spreadsheets/d/1QqKyyYR6Q21VydFLVH3TRQUabQu_ym0Zz7PgGX0-kHA/edit?usp=sharing"",""แผน!FW81"")"),400)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si="206"/>
        <v>0</v>
      </c>
      <c r="N467" s="195">
        <f t="shared" si="206"/>
        <v>40880</v>
      </c>
      <c r="O467" s="195">
        <f t="shared" ref="O467:O472" ca="1" si="207">IF(L467&gt;0,N467*100/L467,0)</f>
        <v>12.006473157250142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09"/>
        <v>340483</v>
      </c>
      <c r="M469" s="93">
        <f t="shared" si="209"/>
        <v>0</v>
      </c>
      <c r="N469" s="93">
        <f t="shared" si="209"/>
        <v>40880</v>
      </c>
      <c r="O469" s="93">
        <f t="shared" ca="1" si="207"/>
        <v>12.006473157250142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si="210"/>
        <v>0</v>
      </c>
      <c r="N470" s="498">
        <f t="shared" si="210"/>
        <v>40880</v>
      </c>
      <c r="O470" s="498">
        <f t="shared" ca="1" si="207"/>
        <v>12.006473157250142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v>0</v>
      </c>
      <c r="N472" s="93">
        <f>N473+N474+N475+N476</f>
        <v>40880</v>
      </c>
      <c r="O472" s="93">
        <f t="shared" ca="1" si="207"/>
        <v>12.006473157250142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38380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2500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IFERROR(__xludf.DUMMYFUNCTION("IMPORTRANGE(""https://docs.google.com/spreadsheets/d/1QqKyyYR6Q21VydFLVH3TRQUabQu_ym0Zz7PgGX0-kHA/edit?usp=sharing"",""แผน!GU81"")"),0)</f>
        <v>0</v>
      </c>
      <c r="J537" s="675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2360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6">L545+L546</f>
        <v>216248</v>
      </c>
      <c r="M544" s="155">
        <f t="shared" si="236"/>
        <v>0</v>
      </c>
      <c r="N544" s="155">
        <f t="shared" si="236"/>
        <v>2120</v>
      </c>
      <c r="O544" s="155">
        <f t="shared" ref="O544:O549" ca="1" si="237">IF(L544&gt;0,N544*100/L544,0)</f>
        <v>0.98035588768451043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39"/>
        <v>216248</v>
      </c>
      <c r="M546" s="93">
        <f t="shared" si="240"/>
        <v>0</v>
      </c>
      <c r="N546" s="93">
        <f t="shared" si="240"/>
        <v>2120</v>
      </c>
      <c r="O546" s="93">
        <f t="shared" ca="1" si="237"/>
        <v>0.98035588768451043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216248</v>
      </c>
      <c r="M547" s="498">
        <f t="shared" si="241"/>
        <v>0</v>
      </c>
      <c r="N547" s="498">
        <f t="shared" si="241"/>
        <v>2120</v>
      </c>
      <c r="O547" s="498">
        <f t="shared" ca="1" si="237"/>
        <v>0.98035588768451043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IFERROR(__xludf.DUMMYFUNCTION("IMPORTRANGE(""https://docs.google.com/spreadsheets/d/1QqKyyYR6Q21VydFLVH3TRQUabQu_ym0Zz7PgGX0-kHA/edit?usp=sharing"",""แผน!HB81"")"),216248)</f>
        <v>216248</v>
      </c>
      <c r="M549" s="93">
        <v>0</v>
      </c>
      <c r="N549" s="93">
        <f>N550+N551+N552+N553+N554</f>
        <v>2120</v>
      </c>
      <c r="O549" s="93">
        <f t="shared" ca="1" si="237"/>
        <v>0.98035588768451043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2120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2360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1490</v>
      </c>
      <c r="K560" s="412">
        <f t="shared" ca="1" si="246"/>
        <v>63.135593220338983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198</v>
      </c>
      <c r="K561" s="412">
        <f t="shared" ca="1" si="246"/>
        <v>58.407079646017699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1347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179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89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13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54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6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75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75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75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75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IFERROR(__xludf.DUMMYFUNCTION("IMPORTRANGE(""https://docs.google.com/spreadsheets/d/1QqKyyYR6Q21VydFLVH3TRQUabQu_ym0Zz7PgGX0-kHA/edit?usp=sharing"",""แผน!HJ81"")"),0)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IFERROR(__xludf.DUMMYFUNCTION("IMPORTRANGE(""https://docs.google.com/spreadsheets/d/1QqKyyYR6Q21VydFLVH3TRQUabQu_ym0Zz7PgGX0-kHA/edit?usp=sharing"",""แผน!HI81"")"),0)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IFERROR(__xludf.DUMMYFUNCTION("IMPORTRANGE(""https://docs.google.com/spreadsheets/d/1QqKyyYR6Q21VydFLVH3TRQUabQu_ym0Zz7PgGX0-kHA/edit?usp=sharing"",""แผน!HL81"")"),0)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IFERROR(__xludf.DUMMYFUNCTION("IMPORTRANGE(""https://docs.google.com/spreadsheets/d/1QqKyyYR6Q21VydFLVH3TRQUabQu_ym0Zz7PgGX0-kHA/edit?usp=sharing"",""แผน!HK81"")"),0)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IFERROR(__xludf.DUMMYFUNCTION("IMPORTRANGE(""https://docs.google.com/spreadsheets/d/1QqKyyYR6Q21VydFLVH3TRQUabQu_ym0Zz7PgGX0-kHA/edit?usp=sharing"",""แผน!IA81"")"),0)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IFERROR(__xludf.DUMMYFUNCTION("IMPORTRANGE(""https://docs.google.com/spreadsheets/d/1QqKyyYR6Q21VydFLVH3TRQUabQu_ym0Zz7PgGX0-kHA/edit?usp=sharing"",""แผน!IB81"")"),0)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5"/>
        <v>2000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IFERROR(__xludf.DUMMYFUNCTION("IMPORTRANGE(""https://docs.google.com/spreadsheets/d/1QqKyyYR6Q21VydFLVH3TRQUabQu_ym0Zz7PgGX0-kHA/edit?usp=sharing"",""แผน!IE81"")"),50)</f>
        <v>50</v>
      </c>
      <c r="J701" s="675">
        <f>J704+J707</f>
        <v>0</v>
      </c>
      <c r="K701" s="195">
        <f t="shared" ca="1" si="290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IFERROR(__xludf.DUMMYFUNCTION("IMPORTRANGE(""https://docs.google.com/spreadsheets/d/1QqKyyYR6Q21VydFLVH3TRQUabQu_ym0Zz7PgGX0-kHA/edit?usp=sharing"",""แผน!IH81"")"),0)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IFERROR(__xludf.DUMMYFUNCTION("IMPORTRANGE(""https://docs.google.com/spreadsheets/d/1QqKyyYR6Q21VydFLVH3TRQUabQu_ym0Zz7PgGX0-kHA/edit?usp=sharing"",""แผน!IJ81"")"),0)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IFERROR(__xludf.DUMMYFUNCTION("IMPORTRANGE(""https://docs.google.com/spreadsheets/d/1QqKyyYR6Q21VydFLVH3TRQUabQu_ym0Zz7PgGX0-kHA/edit?usp=sharing"",""แผน!IK81"")"),0)</f>
        <v>0</v>
      </c>
      <c r="J722" s="675">
        <f ca="1">J725+J728</f>
        <v>0</v>
      </c>
      <c r="K722" s="195">
        <f t="shared" ca="1" si="291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IFERROR(__xludf.DUMMYFUNCTION("IMPORTRANGE(""https://docs.google.com/spreadsheets/d/1QqKyyYR6Q21VydFLVH3TRQUabQu_ym0Zz7PgGX0-kHA/edit?usp=sharing"",""แผน!IP81"")"),0)</f>
        <v>0</v>
      </c>
      <c r="J729" s="675">
        <f>J732+J735</f>
        <v>0</v>
      </c>
      <c r="K729" s="195">
        <f t="shared" ca="1" si="293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341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IFERROR(__xludf.DUMMYFUNCTION("IMPORTRANGE(""https://docs.google.com/spreadsheets/d/19vJNZY_5yjcGF2XGBMNZRCAIB0Kwfpjp8YEOfu-bneM/edit?usp=sharing"",""งานกองทุน!F81"")"),211705.38)</f>
        <v>211705.38</v>
      </c>
      <c r="K821" s="498">
        <f t="shared" ref="K821:K828" ca="1" si="335">IF(I821&gt;0,J821*100/I821,0)</f>
        <v>17.075286355437839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IFERROR(__xludf.DUMMYFUNCTION("IMPORTRANGE(""https://docs.google.com/spreadsheets/d/19vJNZY_5yjcGF2XGBMNZRCAIB0Kwfpjp8YEOfu-bneM/edit?usp=sharing"",""งานกองทุน!E81"")"),15)</f>
        <v>15</v>
      </c>
      <c r="K822" s="498">
        <f t="shared" ca="1" si="335"/>
        <v>16.129032258064516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IFERROR(__xludf.DUMMYFUNCTION("IMPORTRANGE(""https://docs.google.com/spreadsheets/d/19vJNZY_5yjcGF2XGBMNZRCAIB0Kwfpjp8YEOfu-bneM/edit?usp=sharing"",""งานกองทุน!K81"")"),2550.86)</f>
        <v>2550.86</v>
      </c>
      <c r="K823" s="498">
        <f t="shared" ca="1" si="335"/>
        <v>0.96920428482476395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IFERROR(__xludf.DUMMYFUNCTION("IMPORTRANGE(""https://docs.google.com/spreadsheets/d/19vJNZY_5yjcGF2XGBMNZRCAIB0Kwfpjp8YEOfu-bneM/edit?usp=sharing"",""งานกองทุน!J81"")"),3)</f>
        <v>3</v>
      </c>
      <c r="K824" s="498">
        <f t="shared" ca="1" si="335"/>
        <v>27.272727272727273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IFERROR(__xludf.DUMMYFUNCTION("IMPORTRANGE(""https://docs.google.com/spreadsheets/d/19vJNZY_5yjcGF2XGBMNZRCAIB0Kwfpjp8YEOfu-bneM/edit?usp=sharing"",""งานกองทุน!N81"")"),3429.08)</f>
        <v>3429.08</v>
      </c>
      <c r="J825" s="270">
        <f ca="1">IFERROR(__xludf.DUMMYFUNCTION("IMPORTRANGE(""https://docs.google.com/spreadsheets/d/19vJNZY_5yjcGF2XGBMNZRCAIB0Kwfpjp8YEOfu-bneM/edit?usp=sharing"",""งานกองทุน!P81"")"),1500)</f>
        <v>1500</v>
      </c>
      <c r="K825" s="498">
        <f t="shared" ca="1" si="335"/>
        <v>43.743511379145424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IFERROR(__xludf.DUMMYFUNCTION("IMPORTRANGE(""https://docs.google.com/spreadsheets/d/19vJNZY_5yjcGF2XGBMNZRCAIB0Kwfpjp8YEOfu-bneM/edit?usp=sharing"",""งานกองทุน!M81"")"),6)</f>
        <v>6</v>
      </c>
      <c r="J826" s="270">
        <f ca="1">IFERROR(__xludf.DUMMYFUNCTION("IMPORTRANGE(""https://docs.google.com/spreadsheets/d/19vJNZY_5yjcGF2XGBMNZRCAIB0Kwfpjp8YEOfu-bneM/edit?usp=sharing"",""งานกองทุน!O81"")"),1)</f>
        <v>1</v>
      </c>
      <c r="K826" s="498">
        <f t="shared" ca="1" si="335"/>
        <v>16.666666666666668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IFERROR(__xludf.DUMMYFUNCTION("IMPORTRANGE(""https://docs.google.com/spreadsheets/d/19vJNZY_5yjcGF2XGBMNZRCAIB0Kwfpjp8YEOfu-bneM/edit?usp=sharing"",""งานกองทุน!R81"")"),28)</f>
        <v>28</v>
      </c>
      <c r="J828" s="501">
        <f ca="1">IFERROR(__xludf.DUMMYFUNCTION("IMPORTRANGE(""https://docs.google.com/spreadsheets/d/19vJNZY_5yjcGF2XGBMNZRCAIB0Kwfpjp8YEOfu-bneM/edit?usp=sharing"",""งานกองทุน!T81"")"),0)</f>
        <v>0</v>
      </c>
      <c r="K828" s="502">
        <f t="shared" ca="1" si="335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56702-3F72-41B3-8C2F-BB8E2C19384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21" customWidth="1"/>
    <col min="4" max="6" width="5.85546875" style="821" customWidth="1"/>
    <col min="7" max="7" width="56.42578125" style="821" customWidth="1"/>
    <col min="8" max="8" width="9.42578125" style="821" customWidth="1"/>
    <col min="9" max="9" width="16.85546875" style="821" bestFit="1" customWidth="1"/>
    <col min="10" max="10" width="12.5703125" style="821" bestFit="1" customWidth="1"/>
    <col min="11" max="11" width="12.5703125" style="821" customWidth="1"/>
    <col min="12" max="14" width="21.28515625" style="821" bestFit="1" customWidth="1"/>
    <col min="15" max="16" width="17.5703125" style="821" customWidth="1"/>
    <col min="17" max="16384" width="12.5703125" style="821"/>
  </cols>
  <sheetData>
    <row r="1" spans="1:26" ht="19.5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26" ht="19.5">
      <c r="A2" s="837" t="s">
        <v>344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26" ht="19.5">
      <c r="A3" s="837" t="s">
        <v>329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3" t="s">
        <v>2</v>
      </c>
      <c r="B5" s="838"/>
      <c r="C5" s="838"/>
      <c r="D5" s="838"/>
      <c r="E5" s="838"/>
      <c r="F5" s="838"/>
      <c r="G5" s="844"/>
      <c r="H5" s="839" t="s">
        <v>3</v>
      </c>
      <c r="I5" s="840" t="s">
        <v>4</v>
      </c>
      <c r="J5" s="833"/>
      <c r="K5" s="834"/>
      <c r="L5" s="841" t="s">
        <v>5</v>
      </c>
      <c r="M5" s="834"/>
      <c r="N5" s="842" t="s">
        <v>6</v>
      </c>
      <c r="O5" s="833"/>
      <c r="P5" s="834"/>
    </row>
    <row r="6" spans="1:26" ht="19.5">
      <c r="A6" s="845"/>
      <c r="B6" s="833"/>
      <c r="C6" s="833"/>
      <c r="D6" s="833"/>
      <c r="E6" s="833"/>
      <c r="F6" s="833"/>
      <c r="G6" s="834"/>
      <c r="H6" s="83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33"/>
      <c r="C7" s="833"/>
      <c r="D7" s="833"/>
      <c r="E7" s="833"/>
      <c r="F7" s="833"/>
      <c r="G7" s="83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4534388</v>
      </c>
      <c r="M8" s="22">
        <f t="shared" ca="1" si="0"/>
        <v>1933105</v>
      </c>
      <c r="N8" s="22">
        <f t="shared" ca="1" si="0"/>
        <v>1386320.16</v>
      </c>
      <c r="O8" s="22">
        <f t="shared" ref="O8:O16" ca="1" si="1">IF(L8&gt;0,N8*100/L8,0)</f>
        <v>30.573478934753709</v>
      </c>
      <c r="P8" s="22">
        <f t="shared" ref="P8:P16" ca="1" si="2">IF(M8&gt;0,N8*100/M8,0)</f>
        <v>71.714684923995335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4534388</v>
      </c>
      <c r="M10" s="30">
        <f t="shared" ca="1" si="3"/>
        <v>1933105</v>
      </c>
      <c r="N10" s="30">
        <f t="shared" ca="1" si="3"/>
        <v>1386320.16</v>
      </c>
      <c r="O10" s="30">
        <f t="shared" ca="1" si="1"/>
        <v>30.573478934753709</v>
      </c>
      <c r="P10" s="30">
        <f t="shared" ca="1" si="2"/>
        <v>71.714684923995335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8"/>
      <c r="L11" s="498">
        <f t="shared" ref="L11:N11" ca="1" si="4">L12+L13</f>
        <v>4180388</v>
      </c>
      <c r="M11" s="498">
        <f t="shared" ca="1" si="4"/>
        <v>1579105</v>
      </c>
      <c r="N11" s="498">
        <f t="shared" ca="1" si="4"/>
        <v>1032320.1599999999</v>
      </c>
      <c r="O11" s="498">
        <f t="shared" ca="1" si="1"/>
        <v>24.694362341486002</v>
      </c>
      <c r="P11" s="498">
        <f t="shared" ca="1" si="2"/>
        <v>65.37375032059299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4180388</v>
      </c>
      <c r="M13" s="93">
        <f t="shared" ca="1" si="5"/>
        <v>1579105</v>
      </c>
      <c r="N13" s="93">
        <f t="shared" ca="1" si="5"/>
        <v>1032320.1599999999</v>
      </c>
      <c r="O13" s="93">
        <f t="shared" ca="1" si="1"/>
        <v>24.694362341486002</v>
      </c>
      <c r="P13" s="93">
        <f t="shared" ca="1" si="2"/>
        <v>65.37375032059299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33"/>
      <c r="C17" s="833"/>
      <c r="D17" s="833"/>
      <c r="E17" s="833"/>
      <c r="F17" s="833"/>
      <c r="G17" s="83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1933105</v>
      </c>
      <c r="N18" s="22">
        <f t="shared" ca="1" si="8"/>
        <v>1179172.4899999998</v>
      </c>
      <c r="O18" s="22">
        <f t="shared" ref="O18:O20" ca="1" si="9">IF(L18&gt;0,N18*100/L18,0)</f>
        <v>34.676138425480723</v>
      </c>
      <c r="P18" s="22">
        <f t="shared" ref="P18:P26" ca="1" si="10">IF(M18&gt;0,N18*100/M18,0)</f>
        <v>60.99888469586493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1933105</v>
      </c>
      <c r="N20" s="30">
        <f t="shared" ca="1" si="11"/>
        <v>1179172.4899999998</v>
      </c>
      <c r="O20" s="30">
        <f t="shared" ca="1" si="9"/>
        <v>34.676138425480723</v>
      </c>
      <c r="P20" s="30">
        <f t="shared" ca="1" si="10"/>
        <v>60.99888469586493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1579105</v>
      </c>
      <c r="N21" s="498">
        <f t="shared" ca="1" si="12"/>
        <v>825172.48999999987</v>
      </c>
      <c r="O21" s="498"/>
      <c r="P21" s="498">
        <f t="shared" ca="1" si="10"/>
        <v>52.255707505200718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ref="O22:O26" si="14">IF(L22&gt;0,N22*100/L22,0)</f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3046530</v>
      </c>
      <c r="M23" s="93">
        <f t="shared" ca="1" si="13"/>
        <v>1579105</v>
      </c>
      <c r="N23" s="93">
        <f t="shared" ca="1" si="13"/>
        <v>825172.48999999987</v>
      </c>
      <c r="O23" s="93">
        <f t="shared" ca="1" si="14"/>
        <v>27.085651216301819</v>
      </c>
      <c r="P23" s="93">
        <f t="shared" ca="1" si="10"/>
        <v>52.255707505200718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8"/>
      <c r="L24" s="498">
        <f t="shared" ref="L24:N24" ca="1" si="15">L25+L26</f>
        <v>354000</v>
      </c>
      <c r="M24" s="498">
        <f t="shared" ca="1" si="15"/>
        <v>354000</v>
      </c>
      <c r="N24" s="498">
        <f t="shared" ca="1" si="15"/>
        <v>354000</v>
      </c>
      <c r="O24" s="498">
        <f t="shared" ca="1" si="14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6">L48+L60+L73+L95+L126+L139+L156+L188+L172+L268+L284+L305+L322+L335+L352+L396+L409</f>
        <v>0</v>
      </c>
      <c r="M25" s="93">
        <f t="shared" si="16"/>
        <v>0</v>
      </c>
      <c r="N25" s="93">
        <f t="shared" si="16"/>
        <v>0</v>
      </c>
      <c r="O25" s="93">
        <f t="shared" si="14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6"/>
        <v>354000</v>
      </c>
      <c r="M26" s="52">
        <f t="shared" ca="1" si="16"/>
        <v>354000</v>
      </c>
      <c r="N26" s="52">
        <f t="shared" ca="1" si="16"/>
        <v>354000</v>
      </c>
      <c r="O26" s="52">
        <f t="shared" ca="1" si="14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33"/>
      <c r="C27" s="833"/>
      <c r="D27" s="833"/>
      <c r="E27" s="833"/>
      <c r="F27" s="833"/>
      <c r="G27" s="83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7">L29+L30</f>
        <v>1133858</v>
      </c>
      <c r="M28" s="22">
        <f t="shared" si="17"/>
        <v>0</v>
      </c>
      <c r="N28" s="22">
        <f t="shared" si="17"/>
        <v>207147.66999999998</v>
      </c>
      <c r="O28" s="22">
        <f t="shared" ref="O28:O37" ca="1" si="18">IF(L28&gt;0,N28*100/L28,0)</f>
        <v>18.269277987190637</v>
      </c>
      <c r="P28" s="22">
        <f t="shared" ref="P28:P37" si="19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20">L32+L35</f>
        <v>0</v>
      </c>
      <c r="M29" s="30">
        <f t="shared" si="20"/>
        <v>0</v>
      </c>
      <c r="N29" s="30">
        <f t="shared" si="20"/>
        <v>0</v>
      </c>
      <c r="O29" s="30">
        <f t="shared" si="18"/>
        <v>0</v>
      </c>
      <c r="P29" s="30">
        <f t="shared" si="19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20"/>
        <v>1133858</v>
      </c>
      <c r="M30" s="30">
        <f t="shared" si="20"/>
        <v>0</v>
      </c>
      <c r="N30" s="30">
        <f t="shared" si="20"/>
        <v>207147.66999999998</v>
      </c>
      <c r="O30" s="30">
        <f t="shared" ca="1" si="18"/>
        <v>18.269277987190637</v>
      </c>
      <c r="P30" s="30">
        <f t="shared" si="19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8"/>
      <c r="L31" s="498">
        <f t="shared" ref="L31:N31" ca="1" si="21">L32+L33</f>
        <v>1133858</v>
      </c>
      <c r="M31" s="498">
        <f t="shared" si="21"/>
        <v>0</v>
      </c>
      <c r="N31" s="498">
        <f t="shared" si="21"/>
        <v>207147.66999999998</v>
      </c>
      <c r="O31" s="498">
        <f t="shared" ca="1" si="18"/>
        <v>18.269277987190637</v>
      </c>
      <c r="P31" s="498">
        <f t="shared" si="19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2">L423+L448+L471+L506+L527+L548+L633+L659+L689+L741+L758+L774+L790+L809</f>
        <v>0</v>
      </c>
      <c r="M32" s="93">
        <f t="shared" si="22"/>
        <v>0</v>
      </c>
      <c r="N32" s="93">
        <f t="shared" si="22"/>
        <v>0</v>
      </c>
      <c r="O32" s="93">
        <f t="shared" si="18"/>
        <v>0</v>
      </c>
      <c r="P32" s="93">
        <f t="shared" si="19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2"/>
        <v>1133858</v>
      </c>
      <c r="M33" s="93">
        <f t="shared" si="22"/>
        <v>0</v>
      </c>
      <c r="N33" s="93">
        <f t="shared" si="22"/>
        <v>207147.66999999998</v>
      </c>
      <c r="O33" s="93">
        <f t="shared" ca="1" si="18"/>
        <v>18.269277987190637</v>
      </c>
      <c r="P33" s="93">
        <f t="shared" si="19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8"/>
      <c r="L34" s="498">
        <f t="shared" ref="L34:N34" ca="1" si="23">L35+L36</f>
        <v>0</v>
      </c>
      <c r="M34" s="498">
        <f t="shared" si="23"/>
        <v>0</v>
      </c>
      <c r="N34" s="498">
        <f t="shared" si="23"/>
        <v>0</v>
      </c>
      <c r="O34" s="498">
        <f t="shared" ca="1" si="18"/>
        <v>0</v>
      </c>
      <c r="P34" s="498">
        <f t="shared" si="1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4">L430+L455+L478+L513+L534+L556+L640+L666+L696+L748+L765+L781+L797+L816</f>
        <v>0</v>
      </c>
      <c r="M35" s="93">
        <f t="shared" si="24"/>
        <v>0</v>
      </c>
      <c r="N35" s="93">
        <f t="shared" si="24"/>
        <v>0</v>
      </c>
      <c r="O35" s="93">
        <f t="shared" si="18"/>
        <v>0</v>
      </c>
      <c r="P35" s="93">
        <f t="shared" si="1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4"/>
        <v>0</v>
      </c>
      <c r="M36" s="52">
        <f t="shared" si="24"/>
        <v>0</v>
      </c>
      <c r="N36" s="52">
        <f t="shared" si="24"/>
        <v>0</v>
      </c>
      <c r="O36" s="52">
        <f t="shared" ca="1" si="18"/>
        <v>0</v>
      </c>
      <c r="P36" s="52">
        <f t="shared" si="1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46" t="s">
        <v>24</v>
      </c>
      <c r="B37" s="847"/>
      <c r="C37" s="847"/>
      <c r="D37" s="847"/>
      <c r="E37" s="847"/>
      <c r="F37" s="847"/>
      <c r="G37" s="848"/>
      <c r="H37" s="849"/>
      <c r="I37" s="850"/>
      <c r="J37" s="850"/>
      <c r="K37" s="851"/>
      <c r="L37" s="852">
        <f t="shared" ref="L37:N37" ca="1" si="25">L41+L53+L66+L88+L119+L132+L149+L165+L181+L261+L277+L298+L315+L328+L345+L389+L402</f>
        <v>3400530</v>
      </c>
      <c r="M37" s="852">
        <f t="shared" ca="1" si="25"/>
        <v>1933105</v>
      </c>
      <c r="N37" s="852">
        <f t="shared" ca="1" si="25"/>
        <v>1179172.49</v>
      </c>
      <c r="O37" s="852">
        <f t="shared" ca="1" si="18"/>
        <v>34.676138425480737</v>
      </c>
      <c r="P37" s="852">
        <f t="shared" ca="1" si="19"/>
        <v>60.998884695864945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5" t="s">
        <v>27</v>
      </c>
      <c r="C40" s="824"/>
      <c r="D40" s="824"/>
      <c r="E40" s="824"/>
      <c r="F40" s="824"/>
      <c r="G40" s="83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6">L42+L43</f>
        <v>560900</v>
      </c>
      <c r="M41" s="85">
        <f t="shared" ca="1" si="26"/>
        <v>286300</v>
      </c>
      <c r="N41" s="85">
        <f t="shared" ca="1" si="26"/>
        <v>134138.75</v>
      </c>
      <c r="O41" s="85">
        <f t="shared" ref="O41:O49" ca="1" si="27">IF(L41&gt;0,N41*100/L41,0)</f>
        <v>23.914913531823853</v>
      </c>
      <c r="P41" s="85">
        <f t="shared" ref="P41:P49" ca="1" si="28">IF(M41&gt;0,N41*100/M41,0)</f>
        <v>46.852514844568631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9">L45+L48</f>
        <v>0</v>
      </c>
      <c r="M42" s="92">
        <f t="shared" si="29"/>
        <v>0</v>
      </c>
      <c r="N42" s="92">
        <f t="shared" si="29"/>
        <v>0</v>
      </c>
      <c r="O42" s="92">
        <f t="shared" si="27"/>
        <v>0</v>
      </c>
      <c r="P42" s="92">
        <f t="shared" si="28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9"/>
        <v>560900</v>
      </c>
      <c r="M43" s="92">
        <f t="shared" ca="1" si="29"/>
        <v>286300</v>
      </c>
      <c r="N43" s="92">
        <f t="shared" ca="1" si="29"/>
        <v>134138.75</v>
      </c>
      <c r="O43" s="92">
        <f t="shared" ca="1" si="27"/>
        <v>23.914913531823853</v>
      </c>
      <c r="P43" s="92">
        <f t="shared" ca="1" si="28"/>
        <v>46.852514844568631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8"/>
      <c r="L44" s="498">
        <f t="shared" ref="L44:N44" ca="1" si="30">L45+L46</f>
        <v>560900</v>
      </c>
      <c r="M44" s="498">
        <f t="shared" ca="1" si="30"/>
        <v>286300</v>
      </c>
      <c r="N44" s="498">
        <f t="shared" ca="1" si="30"/>
        <v>134138.75</v>
      </c>
      <c r="O44" s="498">
        <f t="shared" ca="1" si="27"/>
        <v>23.914913531823853</v>
      </c>
      <c r="P44" s="498">
        <f t="shared" ca="1" si="28"/>
        <v>46.852514844568631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7"/>
        <v>0</v>
      </c>
      <c r="P45" s="93">
        <f t="shared" si="28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IFERROR(__xludf.DUMMYFUNCTION("IMPORTRANGE(""https://docs.google.com/spreadsheets/d/1MeEWN-I1oV_STSDYn1IFDPWt_1FKiwhDph83XaGc0o0/edit?usp=sharing"",""งบพรบ!R82"")"),286300)</f>
        <v>286300</v>
      </c>
      <c r="N46" s="93">
        <f ca="1">IFERROR(__xludf.DUMMYFUNCTION("IMPORTRANGE(""https://docs.google.com/spreadsheets/d/1MeEWN-I1oV_STSDYn1IFDPWt_1FKiwhDph83XaGc0o0/edit?usp=sharing"",""งบพรบ!T82"")"),134138.75)</f>
        <v>134138.75</v>
      </c>
      <c r="O46" s="93">
        <f t="shared" ca="1" si="27"/>
        <v>23.914913531823853</v>
      </c>
      <c r="P46" s="93">
        <f t="shared" ca="1" si="28"/>
        <v>46.852514844568631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8"/>
      <c r="L47" s="498">
        <f t="shared" ref="L47:N47" ca="1" si="31">L48+L49</f>
        <v>0</v>
      </c>
      <c r="M47" s="498">
        <f t="shared" ca="1" si="31"/>
        <v>0</v>
      </c>
      <c r="N47" s="498">
        <f t="shared" ca="1" si="31"/>
        <v>0</v>
      </c>
      <c r="O47" s="498">
        <f t="shared" ca="1" si="27"/>
        <v>0</v>
      </c>
      <c r="P47" s="498">
        <f t="shared" ca="1" si="28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7"/>
        <v>0</v>
      </c>
      <c r="P48" s="93">
        <f t="shared" si="28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7"/>
        <v>0</v>
      </c>
      <c r="P49" s="52">
        <f t="shared" ca="1" si="28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33"/>
      <c r="C50" s="833"/>
      <c r="D50" s="833"/>
      <c r="E50" s="833"/>
      <c r="F50" s="833"/>
      <c r="G50" s="83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9" t="s">
        <v>29</v>
      </c>
      <c r="C51" s="824"/>
      <c r="D51" s="824"/>
      <c r="E51" s="824"/>
      <c r="F51" s="824"/>
      <c r="G51" s="83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5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2">L54+L55</f>
        <v>607300</v>
      </c>
      <c r="M53" s="116">
        <f t="shared" ca="1" si="32"/>
        <v>303650</v>
      </c>
      <c r="N53" s="116">
        <f t="shared" ca="1" si="32"/>
        <v>216914.34</v>
      </c>
      <c r="O53" s="116">
        <f t="shared" ref="O53:O61" ca="1" si="33">IF(L53&gt;0,N53*100/L53,0)</f>
        <v>35.717823151654869</v>
      </c>
      <c r="P53" s="116">
        <f t="shared" ref="P53:P61" ca="1" si="34">IF(M53&gt;0,N53*100/M53,0)</f>
        <v>71.435646303309738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5">L57+L60</f>
        <v>0</v>
      </c>
      <c r="M54" s="123">
        <f t="shared" si="35"/>
        <v>0</v>
      </c>
      <c r="N54" s="123">
        <f t="shared" si="35"/>
        <v>0</v>
      </c>
      <c r="O54" s="123">
        <f t="shared" si="33"/>
        <v>0</v>
      </c>
      <c r="P54" s="123">
        <f t="shared" si="3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5"/>
        <v>607300</v>
      </c>
      <c r="M55" s="123">
        <f t="shared" ca="1" si="35"/>
        <v>303650</v>
      </c>
      <c r="N55" s="123">
        <f t="shared" ca="1" si="35"/>
        <v>216914.34</v>
      </c>
      <c r="O55" s="123">
        <f t="shared" ca="1" si="33"/>
        <v>35.717823151654869</v>
      </c>
      <c r="P55" s="123">
        <f t="shared" ca="1" si="34"/>
        <v>71.435646303309738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8"/>
      <c r="L56" s="498">
        <f t="shared" ref="L56:N56" ca="1" si="36">L57+L58</f>
        <v>607300</v>
      </c>
      <c r="M56" s="498">
        <f t="shared" ca="1" si="36"/>
        <v>303650</v>
      </c>
      <c r="N56" s="498">
        <f t="shared" ca="1" si="36"/>
        <v>216914.34</v>
      </c>
      <c r="O56" s="498">
        <f t="shared" ca="1" si="33"/>
        <v>35.717823151654869</v>
      </c>
      <c r="P56" s="498">
        <f t="shared" ca="1" si="34"/>
        <v>71.435646303309738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3"/>
        <v>0</v>
      </c>
      <c r="P57" s="93">
        <f t="shared" si="3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IFERROR(__xludf.DUMMYFUNCTION("IMPORTRANGE(""https://docs.google.com/spreadsheets/d/1MeEWN-I1oV_STSDYn1IFDPWt_1FKiwhDph83XaGc0o0/edit?usp=sharing"",""งบพรบ!AB82"")"),303650)</f>
        <v>303650</v>
      </c>
      <c r="N58" s="93">
        <f ca="1">IFERROR(__xludf.DUMMYFUNCTION("IMPORTRANGE(""https://docs.google.com/spreadsheets/d/1MeEWN-I1oV_STSDYn1IFDPWt_1FKiwhDph83XaGc0o0/edit?usp=sharing"",""งบพรบ!AD82"")"),216914.34)</f>
        <v>216914.34</v>
      </c>
      <c r="O58" s="93">
        <f t="shared" ca="1" si="33"/>
        <v>35.717823151654869</v>
      </c>
      <c r="P58" s="93">
        <f t="shared" ca="1" si="34"/>
        <v>71.435646303309738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8"/>
      <c r="L59" s="498">
        <f t="shared" ref="L59:N59" ca="1" si="37">L60+L61</f>
        <v>0</v>
      </c>
      <c r="M59" s="498">
        <f t="shared" ca="1" si="37"/>
        <v>0</v>
      </c>
      <c r="N59" s="498">
        <f t="shared" ca="1" si="37"/>
        <v>0</v>
      </c>
      <c r="O59" s="498">
        <f t="shared" ca="1" si="33"/>
        <v>0</v>
      </c>
      <c r="P59" s="498">
        <f t="shared" ca="1" si="34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3"/>
        <v>0</v>
      </c>
      <c r="P60" s="93">
        <f t="shared" si="3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3"/>
        <v>0</v>
      </c>
      <c r="P61" s="52">
        <f t="shared" ca="1" si="34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8">I76</f>
        <v>1</v>
      </c>
      <c r="J64" s="144">
        <f t="shared" si="38"/>
        <v>1</v>
      </c>
      <c r="K64" s="145">
        <f t="shared" ref="K64:K65" ca="1" si="3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8"/>
        <v>30</v>
      </c>
      <c r="J65" s="144">
        <f t="shared" si="38"/>
        <v>30</v>
      </c>
      <c r="K65" s="145">
        <f t="shared" ca="1" si="3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5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40">L67+L68</f>
        <v>916200</v>
      </c>
      <c r="M66" s="155">
        <f t="shared" ca="1" si="40"/>
        <v>444600</v>
      </c>
      <c r="N66" s="155">
        <f t="shared" ca="1" si="40"/>
        <v>246697.56</v>
      </c>
      <c r="O66" s="155">
        <f t="shared" ref="O66:O74" ca="1" si="41">IF(L66&gt;0,N66*100/L66,0)</f>
        <v>26.926168958742632</v>
      </c>
      <c r="P66" s="155">
        <f t="shared" ref="P66:P74" ca="1" si="42">IF(M66&gt;0,N66*100/M66,0)</f>
        <v>55.487530364372468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3">L70+L73</f>
        <v>0</v>
      </c>
      <c r="M67" s="93">
        <f t="shared" si="43"/>
        <v>0</v>
      </c>
      <c r="N67" s="93">
        <f t="shared" si="43"/>
        <v>0</v>
      </c>
      <c r="O67" s="93">
        <f t="shared" si="41"/>
        <v>0</v>
      </c>
      <c r="P67" s="93">
        <f t="shared" si="4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3"/>
        <v>916200</v>
      </c>
      <c r="M68" s="93">
        <f t="shared" ca="1" si="43"/>
        <v>444600</v>
      </c>
      <c r="N68" s="93">
        <f t="shared" ca="1" si="43"/>
        <v>246697.56</v>
      </c>
      <c r="O68" s="93">
        <f t="shared" ca="1" si="41"/>
        <v>26.926168958742632</v>
      </c>
      <c r="P68" s="93">
        <f t="shared" ca="1" si="42"/>
        <v>55.487530364372468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4">L70+L71</f>
        <v>916200</v>
      </c>
      <c r="M69" s="498">
        <f t="shared" ca="1" si="44"/>
        <v>444600</v>
      </c>
      <c r="N69" s="498">
        <f t="shared" ca="1" si="44"/>
        <v>246697.56</v>
      </c>
      <c r="O69" s="498">
        <f t="shared" ca="1" si="41"/>
        <v>26.926168958742632</v>
      </c>
      <c r="P69" s="498">
        <f t="shared" ca="1" si="42"/>
        <v>55.487530364372468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1"/>
        <v>0</v>
      </c>
      <c r="P70" s="93">
        <f t="shared" si="4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IFERROR(__xludf.DUMMYFUNCTION("IMPORTRANGE(""https://docs.google.com/spreadsheets/d/1MeEWN-I1oV_STSDYn1IFDPWt_1FKiwhDph83XaGc0o0/edit?usp=sharing"",""งบพรบ!AL82"")"),444600)</f>
        <v>444600</v>
      </c>
      <c r="N71" s="93">
        <f ca="1">IFERROR(__xludf.DUMMYFUNCTION("IMPORTRANGE(""https://docs.google.com/spreadsheets/d/1MeEWN-I1oV_STSDYn1IFDPWt_1FKiwhDph83XaGc0o0/edit?usp=sharing"",""งบพรบ!AN82"")"),246697.56)</f>
        <v>246697.56</v>
      </c>
      <c r="O71" s="93">
        <f t="shared" ca="1" si="41"/>
        <v>26.926168958742632</v>
      </c>
      <c r="P71" s="93">
        <f t="shared" ca="1" si="42"/>
        <v>55.487530364372468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5">L73+L74</f>
        <v>0</v>
      </c>
      <c r="M72" s="498">
        <f t="shared" ca="1" si="45"/>
        <v>0</v>
      </c>
      <c r="N72" s="498">
        <f t="shared" ca="1" si="45"/>
        <v>0</v>
      </c>
      <c r="O72" s="498">
        <f t="shared" ca="1" si="41"/>
        <v>0</v>
      </c>
      <c r="P72" s="498">
        <f t="shared" ca="1" si="4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1"/>
        <v>0</v>
      </c>
      <c r="P73" s="93">
        <f t="shared" si="4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1"/>
        <v>0</v>
      </c>
      <c r="P74" s="93">
        <f t="shared" ca="1" si="4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6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6">I78+I80+I82</f>
        <v>1</v>
      </c>
      <c r="J76" s="270">
        <f t="shared" si="46"/>
        <v>1</v>
      </c>
      <c r="K76" s="163">
        <f t="shared" ref="K76:K84" ca="1" si="47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6"/>
        <v>30</v>
      </c>
      <c r="J77" s="270">
        <f t="shared" si="46"/>
        <v>30</v>
      </c>
      <c r="K77" s="163">
        <f t="shared" ca="1" si="47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7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7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7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7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7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7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7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8">I98</f>
        <v>30</v>
      </c>
      <c r="J86" s="144">
        <f t="shared" si="48"/>
        <v>0</v>
      </c>
      <c r="K86" s="145">
        <f t="shared" ref="K86:K87" ca="1" si="49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8"/>
        <v>10</v>
      </c>
      <c r="J87" s="144">
        <f t="shared" si="48"/>
        <v>10</v>
      </c>
      <c r="K87" s="145">
        <f t="shared" ca="1" si="49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5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50">L89+L90</f>
        <v>86340</v>
      </c>
      <c r="M88" s="155">
        <f t="shared" ca="1" si="50"/>
        <v>79640</v>
      </c>
      <c r="N88" s="155">
        <f t="shared" ca="1" si="50"/>
        <v>20200</v>
      </c>
      <c r="O88" s="155">
        <f t="shared" ref="O88:O96" ca="1" si="51">IF(L88&gt;0,N88*100/L88,0)</f>
        <v>23.395876766272874</v>
      </c>
      <c r="P88" s="155">
        <f t="shared" ref="P88:P96" ca="1" si="52">IF(M88&gt;0,N88*100/M88,0)</f>
        <v>25.364138623807133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3">L92+L95</f>
        <v>0</v>
      </c>
      <c r="M89" s="93">
        <f t="shared" si="53"/>
        <v>0</v>
      </c>
      <c r="N89" s="93">
        <f t="shared" si="53"/>
        <v>0</v>
      </c>
      <c r="O89" s="93">
        <f t="shared" si="51"/>
        <v>0</v>
      </c>
      <c r="P89" s="93">
        <f t="shared" si="52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3"/>
        <v>86340</v>
      </c>
      <c r="M90" s="93">
        <f t="shared" ca="1" si="53"/>
        <v>79640</v>
      </c>
      <c r="N90" s="93">
        <f t="shared" ca="1" si="53"/>
        <v>20200</v>
      </c>
      <c r="O90" s="93">
        <f t="shared" ca="1" si="51"/>
        <v>23.395876766272874</v>
      </c>
      <c r="P90" s="93">
        <f t="shared" ca="1" si="52"/>
        <v>25.364138623807133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4">L92+L93</f>
        <v>86340</v>
      </c>
      <c r="M91" s="498">
        <f t="shared" ca="1" si="54"/>
        <v>79640</v>
      </c>
      <c r="N91" s="498">
        <f t="shared" ca="1" si="54"/>
        <v>20200</v>
      </c>
      <c r="O91" s="498">
        <f t="shared" ca="1" si="51"/>
        <v>23.395876766272874</v>
      </c>
      <c r="P91" s="498">
        <f t="shared" ca="1" si="52"/>
        <v>25.364138623807133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1"/>
        <v>0</v>
      </c>
      <c r="P92" s="93">
        <f t="shared" si="52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IFERROR(__xludf.DUMMYFUNCTION("IMPORTRANGE(""https://docs.google.com/spreadsheets/d/1MeEWN-I1oV_STSDYn1IFDPWt_1FKiwhDph83XaGc0o0/edit?usp=sharing"",""งบพรบ!AV82"")"),79640)</f>
        <v>79640</v>
      </c>
      <c r="N93" s="93">
        <f ca="1">IFERROR(__xludf.DUMMYFUNCTION("IMPORTRANGE(""https://docs.google.com/spreadsheets/d/1MeEWN-I1oV_STSDYn1IFDPWt_1FKiwhDph83XaGc0o0/edit?usp=sharing"",""งบพรบ!AX82"")"),20200)</f>
        <v>20200</v>
      </c>
      <c r="O93" s="93">
        <f t="shared" ca="1" si="51"/>
        <v>23.395876766272874</v>
      </c>
      <c r="P93" s="93">
        <f t="shared" ca="1" si="52"/>
        <v>25.364138623807133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5">L95+L96</f>
        <v>0</v>
      </c>
      <c r="M94" s="498">
        <f t="shared" ca="1" si="55"/>
        <v>0</v>
      </c>
      <c r="N94" s="498">
        <f t="shared" ca="1" si="55"/>
        <v>0</v>
      </c>
      <c r="O94" s="498">
        <f t="shared" ca="1" si="51"/>
        <v>0</v>
      </c>
      <c r="P94" s="498">
        <f t="shared" ca="1" si="52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1"/>
        <v>0</v>
      </c>
      <c r="P95" s="93">
        <f t="shared" si="52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1"/>
        <v>0</v>
      </c>
      <c r="P96" s="93">
        <f t="shared" ca="1" si="52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6" t="s">
        <v>38</v>
      </c>
      <c r="E97" s="173"/>
      <c r="F97" s="173"/>
      <c r="G97" s="174"/>
      <c r="H97" s="754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0</v>
      </c>
      <c r="K98" s="498">
        <f t="shared" ref="K98:K100" ca="1" si="56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6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0</v>
      </c>
      <c r="K100" s="498">
        <f t="shared" ca="1" si="56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0</v>
      </c>
      <c r="K102" s="498">
        <f t="shared" ref="K102:K104" ca="1" si="57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7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7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215">
        <v>0</v>
      </c>
      <c r="K106" s="498">
        <f t="shared" ref="K106:K107" ca="1" si="58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0</v>
      </c>
      <c r="K107" s="498">
        <f t="shared" ca="1" si="58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0</v>
      </c>
      <c r="K109" s="498">
        <f t="shared" ref="K109:K116" ca="1" si="59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0</v>
      </c>
      <c r="K110" s="498">
        <f t="shared" ca="1" si="59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75">
        <f>J114</f>
        <v>0</v>
      </c>
      <c r="K111" s="195">
        <f t="shared" ca="1" si="59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60">I115+I116</f>
        <v>2</v>
      </c>
      <c r="J112" s="675">
        <f t="shared" si="60"/>
        <v>0</v>
      </c>
      <c r="K112" s="195">
        <f t="shared" ca="1" si="59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9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9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9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9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5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1">L120+L121</f>
        <v>0</v>
      </c>
      <c r="M119" s="155">
        <f t="shared" ca="1" si="61"/>
        <v>0</v>
      </c>
      <c r="N119" s="155">
        <f t="shared" ca="1" si="61"/>
        <v>0</v>
      </c>
      <c r="O119" s="155">
        <f t="shared" ref="O119:O127" ca="1" si="62">IF(L119&gt;0,N119*100/L119,0)</f>
        <v>0</v>
      </c>
      <c r="P119" s="155">
        <f t="shared" ref="P119:P127" ca="1" si="63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4">L123+L126</f>
        <v>0</v>
      </c>
      <c r="M120" s="93">
        <f t="shared" si="64"/>
        <v>0</v>
      </c>
      <c r="N120" s="93">
        <f t="shared" si="64"/>
        <v>0</v>
      </c>
      <c r="O120" s="93">
        <f t="shared" si="62"/>
        <v>0</v>
      </c>
      <c r="P120" s="93">
        <f t="shared" si="63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4"/>
        <v>0</v>
      </c>
      <c r="M121" s="93">
        <f t="shared" ca="1" si="64"/>
        <v>0</v>
      </c>
      <c r="N121" s="93">
        <f t="shared" ca="1" si="64"/>
        <v>0</v>
      </c>
      <c r="O121" s="93">
        <f t="shared" ca="1" si="62"/>
        <v>0</v>
      </c>
      <c r="P121" s="93">
        <f t="shared" ca="1" si="63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5">L123+L124</f>
        <v>0</v>
      </c>
      <c r="M122" s="498">
        <f t="shared" ca="1" si="65"/>
        <v>0</v>
      </c>
      <c r="N122" s="498">
        <f t="shared" ca="1" si="65"/>
        <v>0</v>
      </c>
      <c r="O122" s="498">
        <f t="shared" ca="1" si="62"/>
        <v>0</v>
      </c>
      <c r="P122" s="498">
        <f t="shared" ca="1" si="63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2"/>
        <v>0</v>
      </c>
      <c r="P123" s="93">
        <f t="shared" si="63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2"/>
        <v>0</v>
      </c>
      <c r="P124" s="93">
        <f t="shared" ca="1" si="63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6">L126+L127</f>
        <v>0</v>
      </c>
      <c r="M125" s="498">
        <f t="shared" ca="1" si="66"/>
        <v>0</v>
      </c>
      <c r="N125" s="498">
        <f t="shared" ca="1" si="66"/>
        <v>0</v>
      </c>
      <c r="O125" s="498">
        <f t="shared" ca="1" si="62"/>
        <v>0</v>
      </c>
      <c r="P125" s="498">
        <f t="shared" ca="1" si="63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2"/>
        <v>0</v>
      </c>
      <c r="P126" s="93">
        <f t="shared" si="63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2"/>
        <v>0</v>
      </c>
      <c r="P127" s="93">
        <f t="shared" ca="1" si="63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7">I146</f>
        <v>3</v>
      </c>
      <c r="J130" s="144">
        <f t="shared" si="67"/>
        <v>0</v>
      </c>
      <c r="K130" s="145">
        <f t="shared" ref="K130:K131" ca="1" si="68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9">I143</f>
        <v>30</v>
      </c>
      <c r="J131" s="144">
        <f t="shared" ca="1" si="69"/>
        <v>0</v>
      </c>
      <c r="K131" s="145">
        <f t="shared" ca="1" si="68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5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70">L133+L134</f>
        <v>454965</v>
      </c>
      <c r="M132" s="155">
        <f t="shared" ca="1" si="70"/>
        <v>400800</v>
      </c>
      <c r="N132" s="155">
        <f t="shared" ca="1" si="70"/>
        <v>398060</v>
      </c>
      <c r="O132" s="155">
        <f t="shared" ref="O132:O140" ca="1" si="71">IF(L132&gt;0,N132*100/L132,0)</f>
        <v>87.492444473750723</v>
      </c>
      <c r="P132" s="155">
        <f t="shared" ref="P132:P140" ca="1" si="72">IF(M132&gt;0,N132*100/M132,0)</f>
        <v>99.316367265469069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3">L136+L139</f>
        <v>0</v>
      </c>
      <c r="M133" s="93">
        <f t="shared" si="73"/>
        <v>0</v>
      </c>
      <c r="N133" s="93">
        <f t="shared" si="73"/>
        <v>0</v>
      </c>
      <c r="O133" s="93">
        <f t="shared" si="71"/>
        <v>0</v>
      </c>
      <c r="P133" s="93">
        <f t="shared" si="72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3"/>
        <v>454965</v>
      </c>
      <c r="M134" s="93">
        <f t="shared" ca="1" si="73"/>
        <v>400800</v>
      </c>
      <c r="N134" s="93">
        <f t="shared" ca="1" si="73"/>
        <v>398060</v>
      </c>
      <c r="O134" s="93">
        <f t="shared" ca="1" si="71"/>
        <v>87.492444473750723</v>
      </c>
      <c r="P134" s="93">
        <f t="shared" ca="1" si="72"/>
        <v>99.316367265469069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4">L136+L137</f>
        <v>145965</v>
      </c>
      <c r="M135" s="498">
        <f t="shared" ca="1" si="74"/>
        <v>91800</v>
      </c>
      <c r="N135" s="498">
        <f t="shared" ca="1" si="74"/>
        <v>89060</v>
      </c>
      <c r="O135" s="498">
        <f t="shared" ca="1" si="71"/>
        <v>61.014626794094475</v>
      </c>
      <c r="P135" s="498">
        <f t="shared" ca="1" si="72"/>
        <v>97.015250544662308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1"/>
        <v>0</v>
      </c>
      <c r="P136" s="93">
        <f t="shared" si="72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IFERROR(__xludf.DUMMYFUNCTION("IMPORTRANGE(""https://docs.google.com/spreadsheets/d/1MeEWN-I1oV_STSDYn1IFDPWt_1FKiwhDph83XaGc0o0/edit?usp=sharing"",""งบพรบ!BP82"")"),91800)</f>
        <v>91800</v>
      </c>
      <c r="N137" s="93">
        <f ca="1">IFERROR(__xludf.DUMMYFUNCTION("IMPORTRANGE(""https://docs.google.com/spreadsheets/d/1MeEWN-I1oV_STSDYn1IFDPWt_1FKiwhDph83XaGc0o0/edit?usp=sharing"",""งบพรบ!BR82"")"),89060)</f>
        <v>89060</v>
      </c>
      <c r="O137" s="93">
        <f t="shared" ca="1" si="71"/>
        <v>61.014626794094475</v>
      </c>
      <c r="P137" s="93">
        <f t="shared" ca="1" si="72"/>
        <v>97.015250544662308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5">L139+L140</f>
        <v>309000</v>
      </c>
      <c r="M138" s="498">
        <f t="shared" ca="1" si="75"/>
        <v>309000</v>
      </c>
      <c r="N138" s="498">
        <f t="shared" ca="1" si="75"/>
        <v>309000</v>
      </c>
      <c r="O138" s="498">
        <f t="shared" ca="1" si="71"/>
        <v>100</v>
      </c>
      <c r="P138" s="498">
        <f t="shared" ca="1" si="72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1"/>
        <v>0</v>
      </c>
      <c r="P139" s="93">
        <f t="shared" si="72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1"/>
        <v>100</v>
      </c>
      <c r="P140" s="93">
        <f t="shared" ca="1" si="72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6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98">
        <f t="shared" ref="K143:K146" ca="1" si="76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0</v>
      </c>
      <c r="K144" s="498">
        <f t="shared" ca="1" si="76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0</v>
      </c>
      <c r="K145" s="498">
        <f t="shared" ca="1" si="76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6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57"/>
      <c r="F148" s="219"/>
      <c r="G148" s="220"/>
      <c r="H148" s="221" t="s">
        <v>35</v>
      </c>
      <c r="I148" s="144">
        <f t="shared" ref="I148:J148" ca="1" si="77">I159</f>
        <v>0</v>
      </c>
      <c r="J148" s="144">
        <f t="shared" si="77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5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8">L150+L151</f>
        <v>0</v>
      </c>
      <c r="M149" s="155">
        <f t="shared" ca="1" si="78"/>
        <v>0</v>
      </c>
      <c r="N149" s="155">
        <f t="shared" ca="1" si="78"/>
        <v>0</v>
      </c>
      <c r="O149" s="155">
        <f t="shared" ref="O149:O157" ca="1" si="79">IF(L149&gt;0,N149*100/L149,0)</f>
        <v>0</v>
      </c>
      <c r="P149" s="155">
        <f t="shared" ref="P149:P157" ca="1" si="80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1">L153+L156</f>
        <v>0</v>
      </c>
      <c r="M150" s="93">
        <f t="shared" si="81"/>
        <v>0</v>
      </c>
      <c r="N150" s="93">
        <f t="shared" si="81"/>
        <v>0</v>
      </c>
      <c r="O150" s="93">
        <f t="shared" si="79"/>
        <v>0</v>
      </c>
      <c r="P150" s="93">
        <f t="shared" si="80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1"/>
        <v>0</v>
      </c>
      <c r="M151" s="93">
        <f t="shared" ca="1" si="81"/>
        <v>0</v>
      </c>
      <c r="N151" s="93">
        <f t="shared" ca="1" si="81"/>
        <v>0</v>
      </c>
      <c r="O151" s="93">
        <f t="shared" ca="1" si="79"/>
        <v>0</v>
      </c>
      <c r="P151" s="93">
        <f t="shared" ca="1" si="80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2">L153+L154</f>
        <v>0</v>
      </c>
      <c r="M152" s="498">
        <f t="shared" ca="1" si="82"/>
        <v>0</v>
      </c>
      <c r="N152" s="498">
        <f t="shared" ca="1" si="82"/>
        <v>0</v>
      </c>
      <c r="O152" s="498">
        <f t="shared" ca="1" si="79"/>
        <v>0</v>
      </c>
      <c r="P152" s="498">
        <f t="shared" ca="1" si="80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9"/>
        <v>0</v>
      </c>
      <c r="P153" s="93">
        <f t="shared" si="80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9"/>
        <v>0</v>
      </c>
      <c r="P154" s="93">
        <f t="shared" ca="1" si="80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3">L156+L157</f>
        <v>0</v>
      </c>
      <c r="M155" s="498">
        <f t="shared" ca="1" si="83"/>
        <v>0</v>
      </c>
      <c r="N155" s="498">
        <f t="shared" ca="1" si="83"/>
        <v>0</v>
      </c>
      <c r="O155" s="498">
        <f t="shared" ca="1" si="79"/>
        <v>0</v>
      </c>
      <c r="P155" s="498">
        <f t="shared" ca="1" si="80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9"/>
        <v>0</v>
      </c>
      <c r="P156" s="93">
        <f t="shared" si="80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9"/>
        <v>0</v>
      </c>
      <c r="P157" s="93">
        <f t="shared" ca="1" si="80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6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5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4">I174+I177</f>
        <v>11</v>
      </c>
      <c r="J164" s="253">
        <f t="shared" si="84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5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5">L166+L167</f>
        <v>22055</v>
      </c>
      <c r="M165" s="155">
        <f t="shared" ca="1" si="85"/>
        <v>22055</v>
      </c>
      <c r="N165" s="155">
        <f t="shared" ca="1" si="85"/>
        <v>0</v>
      </c>
      <c r="O165" s="155">
        <f t="shared" ref="O165:O173" ca="1" si="86">IF(L165&gt;0,N165*100/L165,0)</f>
        <v>0</v>
      </c>
      <c r="P165" s="155">
        <f t="shared" ref="P165:P173" ca="1" si="87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8">L169+L172</f>
        <v>0</v>
      </c>
      <c r="M166" s="93">
        <f t="shared" si="88"/>
        <v>0</v>
      </c>
      <c r="N166" s="93">
        <f t="shared" si="88"/>
        <v>0</v>
      </c>
      <c r="O166" s="93">
        <f t="shared" si="86"/>
        <v>0</v>
      </c>
      <c r="P166" s="93">
        <f t="shared" si="8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8"/>
        <v>22055</v>
      </c>
      <c r="M167" s="93">
        <f t="shared" ca="1" si="88"/>
        <v>22055</v>
      </c>
      <c r="N167" s="93">
        <f t="shared" ca="1" si="88"/>
        <v>0</v>
      </c>
      <c r="O167" s="93">
        <f t="shared" ca="1" si="86"/>
        <v>0</v>
      </c>
      <c r="P167" s="93">
        <f t="shared" ca="1" si="87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9">L169+L170</f>
        <v>22055</v>
      </c>
      <c r="M168" s="498">
        <f t="shared" ca="1" si="89"/>
        <v>22055</v>
      </c>
      <c r="N168" s="498">
        <f t="shared" ca="1" si="89"/>
        <v>0</v>
      </c>
      <c r="O168" s="498">
        <f t="shared" ca="1" si="86"/>
        <v>0</v>
      </c>
      <c r="P168" s="498">
        <f t="shared" ca="1" si="87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6"/>
        <v>0</v>
      </c>
      <c r="P169" s="93">
        <f t="shared" si="8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IFERROR(__xludf.DUMMYFUNCTION("IMPORTRANGE(""https://docs.google.com/spreadsheets/d/1MeEWN-I1oV_STSDYn1IFDPWt_1FKiwhDph83XaGc0o0/edit?usp=sharing"",""งบพรบ!CJ82"")"),22055)</f>
        <v>22055</v>
      </c>
      <c r="N170" s="93">
        <f ca="1">IFERROR(__xludf.DUMMYFUNCTION("IMPORTRANGE(""https://docs.google.com/spreadsheets/d/1MeEWN-I1oV_STSDYn1IFDPWt_1FKiwhDph83XaGc0o0/edit?usp=sharing"",""งบพรบ!CL82"")"),0)</f>
        <v>0</v>
      </c>
      <c r="O170" s="93">
        <f t="shared" ca="1" si="86"/>
        <v>0</v>
      </c>
      <c r="P170" s="93">
        <f t="shared" ca="1" si="87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90">L172+L173</f>
        <v>0</v>
      </c>
      <c r="M171" s="498">
        <f t="shared" ca="1" si="90"/>
        <v>0</v>
      </c>
      <c r="N171" s="498">
        <f t="shared" ca="1" si="90"/>
        <v>0</v>
      </c>
      <c r="O171" s="498">
        <f t="shared" ca="1" si="86"/>
        <v>0</v>
      </c>
      <c r="P171" s="498">
        <f t="shared" ca="1" si="8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6"/>
        <v>0</v>
      </c>
      <c r="P172" s="93">
        <f t="shared" si="8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6"/>
        <v>0</v>
      </c>
      <c r="P173" s="93">
        <f t="shared" ca="1" si="8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1">I176</f>
        <v>11</v>
      </c>
      <c r="J174" s="261">
        <f t="shared" si="91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6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2">I225+I226</f>
        <v>0</v>
      </c>
      <c r="J180" s="253">
        <f t="shared" si="92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5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3">L182+L183</f>
        <v>38500</v>
      </c>
      <c r="M181" s="155">
        <f t="shared" ca="1" si="93"/>
        <v>21000</v>
      </c>
      <c r="N181" s="155">
        <f t="shared" ca="1" si="93"/>
        <v>0</v>
      </c>
      <c r="O181" s="155">
        <f t="shared" ref="O181:O189" ca="1" si="94">IF(L181&gt;0,N181*100/L181,0)</f>
        <v>0</v>
      </c>
      <c r="P181" s="155">
        <f t="shared" ref="P181:P189" ca="1" si="95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6"/>
        <v>38500</v>
      </c>
      <c r="M183" s="93">
        <f t="shared" ca="1" si="96"/>
        <v>21000</v>
      </c>
      <c r="N183" s="93">
        <f t="shared" ca="1" si="96"/>
        <v>0</v>
      </c>
      <c r="O183" s="93">
        <f t="shared" ca="1" si="94"/>
        <v>0</v>
      </c>
      <c r="P183" s="93">
        <f t="shared" ca="1" si="95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7">L185+L186</f>
        <v>38500</v>
      </c>
      <c r="M184" s="498">
        <f t="shared" ca="1" si="97"/>
        <v>21000</v>
      </c>
      <c r="N184" s="498">
        <f t="shared" ca="1" si="97"/>
        <v>0</v>
      </c>
      <c r="O184" s="498">
        <f t="shared" ca="1" si="94"/>
        <v>0</v>
      </c>
      <c r="P184" s="498">
        <f t="shared" ca="1" si="95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IFERROR(__xludf.DUMMYFUNCTION("IMPORTRANGE(""https://docs.google.com/spreadsheets/d/1MeEWN-I1oV_STSDYn1IFDPWt_1FKiwhDph83XaGc0o0/edit?usp=sharing"",""งบพรบ!CT82"")"),21000)</f>
        <v>21000</v>
      </c>
      <c r="N186" s="93">
        <f ca="1">IFERROR(__xludf.DUMMYFUNCTION("IMPORTRANGE(""https://docs.google.com/spreadsheets/d/1MeEWN-I1oV_STSDYn1IFDPWt_1FKiwhDph83XaGc0o0/edit?usp=sharing"",""งบพรบ!CV82"")"),0)</f>
        <v>0</v>
      </c>
      <c r="O186" s="93">
        <f t="shared" ca="1" si="94"/>
        <v>0</v>
      </c>
      <c r="P186" s="93">
        <f t="shared" ca="1" si="95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8">L188+L189</f>
        <v>0</v>
      </c>
      <c r="M187" s="498">
        <f t="shared" ca="1" si="98"/>
        <v>0</v>
      </c>
      <c r="N187" s="498">
        <f t="shared" ca="1" si="98"/>
        <v>0</v>
      </c>
      <c r="O187" s="498">
        <f t="shared" ca="1" si="94"/>
        <v>0</v>
      </c>
      <c r="P187" s="498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9">I193</f>
        <v>4</v>
      </c>
      <c r="J190" s="272">
        <f t="shared" si="99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0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6" t="s">
        <v>38</v>
      </c>
      <c r="E192" s="173"/>
      <c r="F192" s="173"/>
      <c r="G192" s="174"/>
      <c r="H192" s="754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6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00">I204</f>
        <v>2</v>
      </c>
      <c r="J197" s="272">
        <f t="shared" si="100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0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18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18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18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18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56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4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1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1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2">I215</f>
        <v>0</v>
      </c>
      <c r="J208" s="272">
        <f t="shared" si="102"/>
        <v>0</v>
      </c>
      <c r="K208" s="273">
        <f t="shared" ca="1" si="101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0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18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18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18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56" t="s">
        <v>38</v>
      </c>
      <c r="E213" s="173"/>
      <c r="F213" s="173"/>
      <c r="G213" s="174"/>
      <c r="H213" s="754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3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3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4">I224</f>
        <v>10000</v>
      </c>
      <c r="J216" s="272">
        <f t="shared" si="104"/>
        <v>0</v>
      </c>
      <c r="K216" s="273">
        <f t="shared" ca="1" si="10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0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18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18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18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56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4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0</v>
      </c>
      <c r="K224" s="163">
        <f t="shared" ca="1" si="105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6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5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6">I237+I248</f>
        <v>0</v>
      </c>
      <c r="J226" s="345">
        <f t="shared" si="106"/>
        <v>0</v>
      </c>
      <c r="K226" s="346">
        <f t="shared" ca="1" si="105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7">L238+L249</f>
        <v>0</v>
      </c>
      <c r="M227" s="356"/>
      <c r="N227" s="356">
        <f t="shared" ref="N227:N231" si="108">N238+N249</f>
        <v>0</v>
      </c>
      <c r="O227" s="862"/>
      <c r="P227" s="86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9">I244+I255</f>
        <v>0</v>
      </c>
      <c r="J233" s="612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10">I246+I257</f>
        <v>0</v>
      </c>
      <c r="J235" s="612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10"/>
        <v>0</v>
      </c>
      <c r="J236" s="612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2">I244</f>
        <v>0</v>
      </c>
      <c r="J237" s="272">
        <f t="shared" si="112"/>
        <v>0</v>
      </c>
      <c r="K237" s="273">
        <f t="shared" ca="1" si="111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5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6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6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6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6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56" t="s">
        <v>38</v>
      </c>
      <c r="E243" s="173"/>
      <c r="F243" s="173"/>
      <c r="G243" s="174"/>
      <c r="H243" s="754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6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4" t="s">
        <v>43</v>
      </c>
      <c r="E245" s="178"/>
      <c r="F245" s="178"/>
      <c r="G245" s="179"/>
      <c r="H245" s="756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70"/>
      <c r="J246" s="215">
        <v>0</v>
      </c>
      <c r="K246" s="498">
        <f t="shared" ref="K246:K248" si="113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66</v>
      </c>
      <c r="I247" s="270"/>
      <c r="J247" s="215">
        <v>0</v>
      </c>
      <c r="K247" s="498">
        <f t="shared" si="113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4">I255</f>
        <v>0</v>
      </c>
      <c r="J248" s="272">
        <f t="shared" si="114"/>
        <v>0</v>
      </c>
      <c r="K248" s="273">
        <f t="shared" ca="1" si="113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0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6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6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6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6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56" t="s">
        <v>38</v>
      </c>
      <c r="E254" s="173"/>
      <c r="F254" s="173"/>
      <c r="G254" s="174"/>
      <c r="H254" s="754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6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4" t="s">
        <v>43</v>
      </c>
      <c r="E256" s="178"/>
      <c r="F256" s="178"/>
      <c r="G256" s="179"/>
      <c r="H256" s="756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70"/>
      <c r="J257" s="215">
        <v>0</v>
      </c>
      <c r="K257" s="498">
        <f t="shared" ref="K257:K258" si="115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66</v>
      </c>
      <c r="I258" s="270"/>
      <c r="J258" s="215">
        <v>0</v>
      </c>
      <c r="K258" s="498">
        <f t="shared" si="115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6">I271</f>
        <v>20</v>
      </c>
      <c r="J260" s="253">
        <f t="shared" si="116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5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7">L262+L263</f>
        <v>25000</v>
      </c>
      <c r="M261" s="155">
        <f t="shared" ca="1" si="117"/>
        <v>0</v>
      </c>
      <c r="N261" s="155">
        <f t="shared" ca="1" si="117"/>
        <v>0</v>
      </c>
      <c r="O261" s="155">
        <f t="shared" ref="O261:O269" ca="1" si="118">IF(L261&gt;0,N261*100/L261,0)</f>
        <v>0</v>
      </c>
      <c r="P261" s="155">
        <f t="shared" ref="P261:P269" ca="1" si="119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20"/>
        <v>25000</v>
      </c>
      <c r="M263" s="93">
        <f t="shared" ca="1" si="120"/>
        <v>0</v>
      </c>
      <c r="N263" s="93">
        <f t="shared" ca="1" si="120"/>
        <v>0</v>
      </c>
      <c r="O263" s="93">
        <f t="shared" ca="1" si="118"/>
        <v>0</v>
      </c>
      <c r="P263" s="93">
        <f t="shared" ca="1" si="119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1">L265+L266</f>
        <v>25000</v>
      </c>
      <c r="M264" s="498">
        <f t="shared" ca="1" si="121"/>
        <v>0</v>
      </c>
      <c r="N264" s="498">
        <f t="shared" ca="1" si="121"/>
        <v>0</v>
      </c>
      <c r="O264" s="498">
        <f t="shared" ca="1" si="118"/>
        <v>0</v>
      </c>
      <c r="P264" s="498">
        <f t="shared" ca="1" si="119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8"/>
        <v>0</v>
      </c>
      <c r="P266" s="93">
        <f t="shared" ca="1" si="119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2">L268+L269</f>
        <v>0</v>
      </c>
      <c r="M267" s="498">
        <f t="shared" ca="1" si="122"/>
        <v>0</v>
      </c>
      <c r="N267" s="498">
        <f t="shared" ca="1" si="122"/>
        <v>0</v>
      </c>
      <c r="O267" s="498">
        <f t="shared" ca="1" si="118"/>
        <v>0</v>
      </c>
      <c r="P267" s="498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6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3">I288</f>
        <v>0</v>
      </c>
      <c r="J275" s="406">
        <f t="shared" ca="1" si="123"/>
        <v>0</v>
      </c>
      <c r="K275" s="407">
        <f t="shared" ref="K275:K276" ca="1" si="124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5">I287</f>
        <v>0</v>
      </c>
      <c r="J276" s="410">
        <f t="shared" si="125"/>
        <v>0</v>
      </c>
      <c r="K276" s="408">
        <f t="shared" ca="1" si="124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5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6">L278+L279</f>
        <v>0</v>
      </c>
      <c r="M277" s="155">
        <f t="shared" ca="1" si="126"/>
        <v>0</v>
      </c>
      <c r="N277" s="155">
        <f t="shared" ca="1" si="126"/>
        <v>0</v>
      </c>
      <c r="O277" s="155">
        <f t="shared" ref="O277:O285" ca="1" si="127">IF(L277&gt;0,N277*100/L277,0)</f>
        <v>0</v>
      </c>
      <c r="P277" s="155">
        <f t="shared" ref="P277:P285" ca="1" si="12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9"/>
        <v>0</v>
      </c>
      <c r="M279" s="93">
        <f t="shared" ca="1" si="129"/>
        <v>0</v>
      </c>
      <c r="N279" s="93">
        <f t="shared" ca="1" si="129"/>
        <v>0</v>
      </c>
      <c r="O279" s="93">
        <f t="shared" ca="1" si="127"/>
        <v>0</v>
      </c>
      <c r="P279" s="93">
        <f t="shared" ca="1" si="12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30">L281+L282</f>
        <v>0</v>
      </c>
      <c r="M280" s="498">
        <f t="shared" ca="1" si="130"/>
        <v>0</v>
      </c>
      <c r="N280" s="498">
        <f t="shared" ca="1" si="130"/>
        <v>0</v>
      </c>
      <c r="O280" s="498">
        <f t="shared" ca="1" si="127"/>
        <v>0</v>
      </c>
      <c r="P280" s="498">
        <f t="shared" ca="1" si="12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7"/>
        <v>0</v>
      </c>
      <c r="P282" s="93">
        <f t="shared" ca="1" si="12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1">L284+L285</f>
        <v>0</v>
      </c>
      <c r="M283" s="498">
        <f t="shared" ca="1" si="131"/>
        <v>0</v>
      </c>
      <c r="N283" s="498">
        <f t="shared" ca="1" si="131"/>
        <v>0</v>
      </c>
      <c r="O283" s="498">
        <f t="shared" ca="1" si="127"/>
        <v>0</v>
      </c>
      <c r="P283" s="498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6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2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IFERROR(__xludf.DUMMYFUNCTION("IMPORTRANGE(""https://docs.google.com/spreadsheets/d/1QqKyyYR6Q21VydFLVH3TRQUabQu_ym0Zz7PgGX0-kHA/edit?usp=sharing"",""แผน!EB82"")"),0)</f>
        <v>0</v>
      </c>
      <c r="J288" s="675">
        <f ca="1">IF(AND(J291&gt;=I288,J294&gt;=I288),J294,0)</f>
        <v>0</v>
      </c>
      <c r="K288" s="412">
        <f t="shared" ca="1" si="132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6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3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337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3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6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4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5">I309</f>
        <v>20</v>
      </c>
      <c r="J297" s="445">
        <f t="shared" si="135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5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6">L299+L300</f>
        <v>82400</v>
      </c>
      <c r="M298" s="155">
        <f t="shared" ca="1" si="136"/>
        <v>49120</v>
      </c>
      <c r="N298" s="155">
        <f t="shared" ca="1" si="136"/>
        <v>27100</v>
      </c>
      <c r="O298" s="155">
        <f t="shared" ref="O298:O306" ca="1" si="137">IF(L298&gt;0,N298*100/L298,0)</f>
        <v>32.88834951456311</v>
      </c>
      <c r="P298" s="155">
        <f t="shared" ref="P298:P306" ca="1" si="138">IF(M298&gt;0,N298*100/M298,0)</f>
        <v>55.171009771986974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9"/>
        <v>82400</v>
      </c>
      <c r="M300" s="93">
        <f t="shared" ca="1" si="139"/>
        <v>49120</v>
      </c>
      <c r="N300" s="93">
        <f t="shared" ca="1" si="139"/>
        <v>27100</v>
      </c>
      <c r="O300" s="93">
        <f t="shared" ca="1" si="137"/>
        <v>32.88834951456311</v>
      </c>
      <c r="P300" s="93">
        <f t="shared" ca="1" si="138"/>
        <v>55.171009771986974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40">L302+L303</f>
        <v>82400</v>
      </c>
      <c r="M301" s="498">
        <f t="shared" ca="1" si="140"/>
        <v>49120</v>
      </c>
      <c r="N301" s="498">
        <f t="shared" ca="1" si="140"/>
        <v>27100</v>
      </c>
      <c r="O301" s="498">
        <f t="shared" ca="1" si="137"/>
        <v>32.88834951456311</v>
      </c>
      <c r="P301" s="498">
        <f t="shared" ca="1" si="138"/>
        <v>55.171009771986974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IFERROR(__xludf.DUMMYFUNCTION("IMPORTRANGE(""https://docs.google.com/spreadsheets/d/1MeEWN-I1oV_STSDYn1IFDPWt_1FKiwhDph83XaGc0o0/edit?usp=sharing"",""งบพรบ!DX82"")"),49120)</f>
        <v>49120</v>
      </c>
      <c r="N303" s="93">
        <f ca="1">IFERROR(__xludf.DUMMYFUNCTION("IMPORTRANGE(""https://docs.google.com/spreadsheets/d/1MeEWN-I1oV_STSDYn1IFDPWt_1FKiwhDph83XaGc0o0/edit?usp=sharing"",""งบพรบ!DZ82"")"),27100)</f>
        <v>27100</v>
      </c>
      <c r="O303" s="93">
        <f t="shared" ca="1" si="137"/>
        <v>32.88834951456311</v>
      </c>
      <c r="P303" s="93">
        <f t="shared" ca="1" si="138"/>
        <v>55.171009771986974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1">L305+L306</f>
        <v>0</v>
      </c>
      <c r="M304" s="498">
        <f t="shared" ca="1" si="141"/>
        <v>0</v>
      </c>
      <c r="N304" s="498">
        <f t="shared" ca="1" si="141"/>
        <v>0</v>
      </c>
      <c r="O304" s="498">
        <f t="shared" ca="1" si="137"/>
        <v>0</v>
      </c>
      <c r="P304" s="498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6" t="s">
        <v>38</v>
      </c>
      <c r="E307" s="173"/>
      <c r="F307" s="173"/>
      <c r="G307" s="174"/>
      <c r="H307" s="754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6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6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2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6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2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6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2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6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2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3">I325</f>
        <v>0</v>
      </c>
      <c r="J314" s="445">
        <f t="shared" si="143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5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8">L319+L320</f>
        <v>0</v>
      </c>
      <c r="M318" s="498">
        <f t="shared" ca="1" si="148"/>
        <v>0</v>
      </c>
      <c r="N318" s="498">
        <f t="shared" ca="1" si="148"/>
        <v>0</v>
      </c>
      <c r="O318" s="498">
        <f t="shared" ca="1" si="145"/>
        <v>0</v>
      </c>
      <c r="P318" s="498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9">L322+L323</f>
        <v>0</v>
      </c>
      <c r="M321" s="498">
        <f t="shared" ca="1" si="149"/>
        <v>0</v>
      </c>
      <c r="N321" s="498">
        <f t="shared" ca="1" si="149"/>
        <v>0</v>
      </c>
      <c r="O321" s="498">
        <f t="shared" ca="1" si="145"/>
        <v>0</v>
      </c>
      <c r="P321" s="498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6" t="s">
        <v>38</v>
      </c>
      <c r="E324" s="173"/>
      <c r="F324" s="173"/>
      <c r="G324" s="174"/>
      <c r="H324" s="754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477</v>
      </c>
      <c r="K327" s="446">
        <f ca="1">IF(I327&gt;0,J327*100/I327,0)</f>
        <v>39.75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5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50">L329+L330</f>
        <v>162000</v>
      </c>
      <c r="M328" s="155">
        <f t="shared" ca="1" si="150"/>
        <v>81000</v>
      </c>
      <c r="N328" s="155">
        <f t="shared" ca="1" si="150"/>
        <v>32604</v>
      </c>
      <c r="O328" s="155">
        <f t="shared" ref="O328:O336" ca="1" si="151">IF(L328&gt;0,N328*100/L328,0)</f>
        <v>20.125925925925927</v>
      </c>
      <c r="P328" s="155">
        <f t="shared" ref="P328:P336" ca="1" si="152">IF(M328&gt;0,N328*100/M328,0)</f>
        <v>40.251851851851853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3"/>
        <v>162000</v>
      </c>
      <c r="M330" s="93">
        <f t="shared" ca="1" si="153"/>
        <v>81000</v>
      </c>
      <c r="N330" s="93">
        <f t="shared" ca="1" si="153"/>
        <v>32604</v>
      </c>
      <c r="O330" s="93">
        <f t="shared" ca="1" si="151"/>
        <v>20.125925925925927</v>
      </c>
      <c r="P330" s="93">
        <f t="shared" ca="1" si="152"/>
        <v>40.251851851851853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4">L332+L333</f>
        <v>162000</v>
      </c>
      <c r="M331" s="498">
        <f t="shared" ca="1" si="154"/>
        <v>81000</v>
      </c>
      <c r="N331" s="498">
        <f t="shared" ca="1" si="154"/>
        <v>32604</v>
      </c>
      <c r="O331" s="498">
        <f t="shared" ca="1" si="151"/>
        <v>20.125925925925927</v>
      </c>
      <c r="P331" s="498">
        <f t="shared" ca="1" si="152"/>
        <v>40.251851851851853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IFERROR(__xludf.DUMMYFUNCTION("IMPORTRANGE(""https://docs.google.com/spreadsheets/d/1MeEWN-I1oV_STSDYn1IFDPWt_1FKiwhDph83XaGc0o0/edit?usp=sharing"",""งบพรบ!ER82"")"),81000)</f>
        <v>81000</v>
      </c>
      <c r="N333" s="93">
        <f ca="1">IFERROR(__xludf.DUMMYFUNCTION("IMPORTRANGE(""https://docs.google.com/spreadsheets/d/1MeEWN-I1oV_STSDYn1IFDPWt_1FKiwhDph83XaGc0o0/edit?usp=sharing"",""งบพรบ!ET82"")"),32604)</f>
        <v>32604</v>
      </c>
      <c r="O333" s="93">
        <f t="shared" ca="1" si="151"/>
        <v>20.125925925925927</v>
      </c>
      <c r="P333" s="93">
        <f t="shared" ca="1" si="152"/>
        <v>40.251851851851853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5">L335+L336</f>
        <v>0</v>
      </c>
      <c r="M334" s="498">
        <f t="shared" ca="1" si="155"/>
        <v>0</v>
      </c>
      <c r="N334" s="498">
        <f t="shared" ca="1" si="155"/>
        <v>0</v>
      </c>
      <c r="O334" s="498">
        <f t="shared" ca="1" si="151"/>
        <v>0</v>
      </c>
      <c r="P334" s="498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6" t="s">
        <v>38</v>
      </c>
      <c r="E337" s="173"/>
      <c r="F337" s="173"/>
      <c r="G337" s="174"/>
      <c r="H337" s="754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IFERROR(__xludf.DUMMYFUNCTION("IMPORTRANGE(""https://docs.google.com/spreadsheets/d/1kVcqe37tkHyjCSG3S0O1AXqVkqjo8mSIZil3BcpIysc/edit?usp=sharing"",""ศูนย์!D82"")"),477)</f>
        <v>477</v>
      </c>
      <c r="K338" s="498">
        <f ca="1">IF(I338&gt;0,J338*100/I338,0)</f>
        <v>39.75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5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6">L346+L347</f>
        <v>444870</v>
      </c>
      <c r="M345" s="155">
        <f t="shared" ca="1" si="156"/>
        <v>244940</v>
      </c>
      <c r="N345" s="155">
        <f t="shared" ca="1" si="156"/>
        <v>103457.84</v>
      </c>
      <c r="O345" s="155">
        <f t="shared" ref="O345:O353" ca="1" si="157">IF(L345&gt;0,N345*100/L345,0)</f>
        <v>23.255746622608854</v>
      </c>
      <c r="P345" s="155">
        <f t="shared" ref="P345:P353" ca="1" si="158">IF(M345&gt;0,N345*100/M345,0)</f>
        <v>42.238033804196945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9"/>
        <v>444870</v>
      </c>
      <c r="M347" s="93">
        <f t="shared" ca="1" si="159"/>
        <v>244940</v>
      </c>
      <c r="N347" s="93">
        <f t="shared" ca="1" si="159"/>
        <v>103457.84</v>
      </c>
      <c r="O347" s="93">
        <f t="shared" ca="1" si="157"/>
        <v>23.255746622608854</v>
      </c>
      <c r="P347" s="93">
        <f t="shared" ca="1" si="158"/>
        <v>42.238033804196945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60">L349+L350</f>
        <v>399870</v>
      </c>
      <c r="M348" s="498">
        <f t="shared" ca="1" si="160"/>
        <v>199940</v>
      </c>
      <c r="N348" s="498">
        <f t="shared" ca="1" si="160"/>
        <v>58457.84</v>
      </c>
      <c r="O348" s="498">
        <f t="shared" ca="1" si="157"/>
        <v>14.619211243654188</v>
      </c>
      <c r="P348" s="498">
        <f t="shared" ca="1" si="158"/>
        <v>29.237691307392218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IFERROR(__xludf.DUMMYFUNCTION("IMPORTRANGE(""https://docs.google.com/spreadsheets/d/1MeEWN-I1oV_STSDYn1IFDPWt_1FKiwhDph83XaGc0o0/edit?usp=sharing"",""งบพรบ!FB82"")"),199940)</f>
        <v>199940</v>
      </c>
      <c r="N350" s="93">
        <f ca="1">IFERROR(__xludf.DUMMYFUNCTION("IMPORTRANGE(""https://docs.google.com/spreadsheets/d/1MeEWN-I1oV_STSDYn1IFDPWt_1FKiwhDph83XaGc0o0/edit?usp=sharing"",""งบพรบ!FD82"")"),58457.84)</f>
        <v>58457.84</v>
      </c>
      <c r="O350" s="93">
        <f t="shared" ca="1" si="157"/>
        <v>14.619211243654188</v>
      </c>
      <c r="P350" s="93">
        <f t="shared" ca="1" si="158"/>
        <v>29.237691307392218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1">L352+L353</f>
        <v>45000</v>
      </c>
      <c r="M351" s="498">
        <f t="shared" ca="1" si="161"/>
        <v>45000</v>
      </c>
      <c r="N351" s="498">
        <f t="shared" ca="1" si="161"/>
        <v>45000</v>
      </c>
      <c r="O351" s="498">
        <f t="shared" ca="1" si="157"/>
        <v>100</v>
      </c>
      <c r="P351" s="498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7"/>
        <v>100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66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2</v>
      </c>
      <c r="K355" s="466">
        <f ca="1">IF(I355&gt;0,J355*100/I355,0)</f>
        <v>1.5748031496062993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56" t="s">
        <v>38</v>
      </c>
      <c r="E357" s="173"/>
      <c r="F357" s="173"/>
      <c r="G357" s="174"/>
      <c r="H357" s="754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IFERROR(__xludf.DUMMYFUNCTION("IMPORTRANGE(""https://docs.google.com/spreadsheets/d/1XWAQStnk-4SwqDmLtmXYiTMKHgktTP8We1SCoS47DrQ/edit?usp=sharing"",""จัดที่ดิน!W82"")"),2)</f>
        <v>2</v>
      </c>
      <c r="K358" s="498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IFERROR(__xludf.DUMMYFUNCTION("IMPORTRANGE(""https://docs.google.com/spreadsheets/d/1XWAQStnk-4SwqDmLtmXYiTMKHgktTP8We1SCoS47DrQ/edit?usp=sharing"",""จัดที่ดิน!X82"")"),4.2)</f>
        <v>4.2</v>
      </c>
      <c r="K359" s="498">
        <f t="shared" ca="1" si="162"/>
        <v>0.4329896907216495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IFERROR(__xludf.DUMMYFUNCTION("IMPORTRANGE(""https://docs.google.com/spreadsheets/d/1XWAQStnk-4SwqDmLtmXYiTMKHgktTP8We1SCoS47DrQ/edit?usp=sharing"",""จัดที่ดิน!Y82"")"),2)</f>
        <v>2</v>
      </c>
      <c r="K360" s="498">
        <f t="shared" ca="1" si="162"/>
        <v>1.5748031496062993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IFERROR(__xludf.DUMMYFUNCTION("IMPORTRANGE(""https://docs.google.com/spreadsheets/d/1XWAQStnk-4SwqDmLtmXYiTMKHgktTP8We1SCoS47DrQ/edit?usp=sharing"",""จัดที่ดิน!Z82"")"),4.2)</f>
        <v>4.2</v>
      </c>
      <c r="K361" s="498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IFERROR(__xludf.DUMMYFUNCTION("IMPORTRANGE(""https://docs.google.com/spreadsheets/d/1XWAQStnk-4SwqDmLtmXYiTMKHgktTP8We1SCoS47DrQ/edit?usp=sharing"",""จัดที่ดิน!AA82"")"),2)</f>
        <v>2</v>
      </c>
      <c r="K362" s="498">
        <f t="shared" ca="1" si="162"/>
        <v>1.5748031496062993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6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IFERROR(__xludf.DUMMYFUNCTION("IMPORTRANGE(""https://docs.google.com/spreadsheets/d/1XWAQStnk-4SwqDmLtmXYiTMKHgktTP8We1SCoS47DrQ/edit?usp=sharing"",""จัดที่ดิน!AB82"")"),4.2)</f>
        <v>4.2</v>
      </c>
      <c r="K363" s="498">
        <f t="shared" si="1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3">I365+I374</f>
        <v>267</v>
      </c>
      <c r="J364" s="479">
        <f t="shared" ca="1" si="163"/>
        <v>59</v>
      </c>
      <c r="K364" s="480">
        <f t="shared" ca="1" si="162"/>
        <v>22.09737827715356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0</v>
      </c>
      <c r="K365" s="492">
        <f t="shared" ca="1" si="1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6" t="s">
        <v>38</v>
      </c>
      <c r="E367" s="173"/>
      <c r="F367" s="173"/>
      <c r="G367" s="174"/>
      <c r="H367" s="754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IFERROR(__xludf.DUMMYFUNCTION("IMPORTRANGE(""https://docs.google.com/spreadsheets/d/1XWAQStnk-4SwqDmLtmXYiTMKHgktTP8We1SCoS47DrQ/edit?usp=sharing"",""จัดที่ดิน!E82"")"),0)</f>
        <v>0</v>
      </c>
      <c r="K368" s="498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IFERROR(__xludf.DUMMYFUNCTION("IMPORTRANGE(""https://docs.google.com/spreadsheets/d/1XWAQStnk-4SwqDmLtmXYiTMKHgktTP8We1SCoS47DrQ/edit?usp=sharing"",""จัดที่ดิน!F82"")"),0)</f>
        <v>0</v>
      </c>
      <c r="K369" s="498">
        <f t="shared" ca="1" si="164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IFERROR(__xludf.DUMMYFUNCTION("IMPORTRANGE(""https://docs.google.com/spreadsheets/d/1XWAQStnk-4SwqDmLtmXYiTMKHgktTP8We1SCoS47DrQ/edit?usp=sharing"",""จัดที่ดิน!G82"")"),0)</f>
        <v>0</v>
      </c>
      <c r="K370" s="498">
        <f t="shared" ca="1" si="164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IFERROR(__xludf.DUMMYFUNCTION("IMPORTRANGE(""https://docs.google.com/spreadsheets/d/1XWAQStnk-4SwqDmLtmXYiTMKHgktTP8We1SCoS47DrQ/edit?usp=sharing"",""จัดที่ดิน!H82"")"),0)</f>
        <v>0</v>
      </c>
      <c r="K371" s="498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IFERROR(__xludf.DUMMYFUNCTION("IMPORTRANGE(""https://docs.google.com/spreadsheets/d/1XWAQStnk-4SwqDmLtmXYiTMKHgktTP8We1SCoS47DrQ/edit?usp=sharing"",""จัดที่ดิน!I82"")"),0)</f>
        <v>0</v>
      </c>
      <c r="K372" s="498">
        <f t="shared" ca="1" si="164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6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IFERROR(__xludf.DUMMYFUNCTION("IMPORTRANGE(""https://docs.google.com/spreadsheets/d/1XWAQStnk-4SwqDmLtmXYiTMKHgktTP8We1SCoS47DrQ/edit?usp=sharing"",""จัดที่ดิน!J82"")"),0)</f>
        <v>0</v>
      </c>
      <c r="K373" s="498">
        <f t="shared" si="164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59</v>
      </c>
      <c r="K374" s="492">
        <f t="shared" ca="1" si="164"/>
        <v>29.5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6" t="s">
        <v>38</v>
      </c>
      <c r="E376" s="173"/>
      <c r="F376" s="173"/>
      <c r="G376" s="174"/>
      <c r="H376" s="754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IFERROR(__xludf.DUMMYFUNCTION("IMPORTRANGE(""https://docs.google.com/spreadsheets/d/1XWAQStnk-4SwqDmLtmXYiTMKHgktTP8We1SCoS47DrQ/edit?usp=sharing"",""จัดที่ดิน!AH82"")"),2)</f>
        <v>2</v>
      </c>
      <c r="K377" s="498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IFERROR(__xludf.DUMMYFUNCTION("IMPORTRANGE(""https://docs.google.com/spreadsheets/d/1XWAQStnk-4SwqDmLtmXYiTMKHgktTP8We1SCoS47DrQ/edit?usp=sharing"",""จัดที่ดิน!AI82"")"),4.2)</f>
        <v>4.2</v>
      </c>
      <c r="K378" s="498">
        <f t="shared" ca="1" si="165"/>
        <v>1.4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IFERROR(__xludf.DUMMYFUNCTION("IMPORTRANGE(""https://docs.google.com/spreadsheets/d/1XWAQStnk-4SwqDmLtmXYiTMKHgktTP8We1SCoS47DrQ/edit?usp=sharing"",""จัดที่ดิน!AJ82"")"),59)</f>
        <v>59</v>
      </c>
      <c r="K379" s="498">
        <f t="shared" ca="1" si="165"/>
        <v>29.5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IFERROR(__xludf.DUMMYFUNCTION("IMPORTRANGE(""https://docs.google.com/spreadsheets/d/1XWAQStnk-4SwqDmLtmXYiTMKHgktTP8We1SCoS47DrQ/edit?usp=sharing"",""จัดที่ดิน!AK82"")"),447.5)</f>
        <v>447.5</v>
      </c>
      <c r="K380" s="498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IFERROR(__xludf.DUMMYFUNCTION("IMPORTRANGE(""https://docs.google.com/spreadsheets/d/1XWAQStnk-4SwqDmLtmXYiTMKHgktTP8We1SCoS47DrQ/edit?usp=sharing"",""จัดที่ดิน!AL82"")"),59)</f>
        <v>59</v>
      </c>
      <c r="K381" s="498">
        <f t="shared" ca="1" si="165"/>
        <v>29.5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6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IFERROR(__xludf.DUMMYFUNCTION("IMPORTRANGE(""https://docs.google.com/spreadsheets/d/1XWAQStnk-4SwqDmLtmXYiTMKHgktTP8We1SCoS47DrQ/edit?usp=sharing"",""จัดที่ดิน!AM82"")"),447.5)</f>
        <v>447.5</v>
      </c>
      <c r="K382" s="498">
        <f t="shared" si="165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6" t="s">
        <v>38</v>
      </c>
      <c r="E384" s="173"/>
      <c r="F384" s="173"/>
      <c r="G384" s="174"/>
      <c r="H384" s="754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IFERROR(__xludf.DUMMYFUNCTION("IMPORTRANGE(""https://docs.google.com/spreadsheets/d/1QqKyyYR6Q21VydFLVH3TRQUabQu_ym0Zz7PgGX0-kHA/edit?usp=sharing"",""แผน!EW82"")"),10)</f>
        <v>10</v>
      </c>
      <c r="J385" s="501">
        <f ca="1">IFERROR(__xludf.DUMMYFUNCTION("IMPORTRANGE(""https://docs.google.com/spreadsheets/d/1XWAQStnk-4SwqDmLtmXYiTMKHgktTP8We1SCoS47DrQ/edit?usp=sharing"",""จัดที่ดิน!AP82"")"),0)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6">I400</f>
        <v>0</v>
      </c>
      <c r="J388" s="522">
        <f t="shared" si="166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5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1">L393+L394</f>
        <v>0</v>
      </c>
      <c r="M392" s="498">
        <f t="shared" ca="1" si="171"/>
        <v>0</v>
      </c>
      <c r="N392" s="498">
        <f t="shared" ca="1" si="171"/>
        <v>0</v>
      </c>
      <c r="O392" s="498">
        <f t="shared" ca="1" si="168"/>
        <v>0</v>
      </c>
      <c r="P392" s="498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2">L396+L397</f>
        <v>0</v>
      </c>
      <c r="M395" s="498">
        <f t="shared" ca="1" si="172"/>
        <v>0</v>
      </c>
      <c r="N395" s="498">
        <f t="shared" ca="1" si="172"/>
        <v>0</v>
      </c>
      <c r="O395" s="498">
        <f t="shared" ca="1" si="168"/>
        <v>0</v>
      </c>
      <c r="P395" s="498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6" t="s">
        <v>38</v>
      </c>
      <c r="E398" s="173"/>
      <c r="F398" s="173"/>
      <c r="G398" s="174"/>
      <c r="H398" s="754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v>0</v>
      </c>
      <c r="J399" s="215">
        <v>0</v>
      </c>
      <c r="K399" s="498">
        <f t="shared" ref="K399:K401" si="173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3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4">I412</f>
        <v>0</v>
      </c>
      <c r="J401" s="522">
        <f t="shared" si="174"/>
        <v>0</v>
      </c>
      <c r="K401" s="523">
        <f t="shared" si="173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5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9">L406+L407</f>
        <v>0</v>
      </c>
      <c r="M405" s="498">
        <f t="shared" ca="1" si="179"/>
        <v>0</v>
      </c>
      <c r="N405" s="498">
        <f t="shared" ca="1" si="179"/>
        <v>0</v>
      </c>
      <c r="O405" s="498">
        <f t="shared" ca="1" si="176"/>
        <v>0</v>
      </c>
      <c r="P405" s="498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80">L409+L410</f>
        <v>0</v>
      </c>
      <c r="M408" s="498">
        <f t="shared" ca="1" si="180"/>
        <v>0</v>
      </c>
      <c r="N408" s="498">
        <f t="shared" ca="1" si="180"/>
        <v>0</v>
      </c>
      <c r="O408" s="498">
        <f t="shared" ca="1" si="176"/>
        <v>0</v>
      </c>
      <c r="P408" s="498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7" t="s">
        <v>38</v>
      </c>
      <c r="E411" s="531"/>
      <c r="F411" s="531"/>
      <c r="G411" s="532"/>
      <c r="H411" s="754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8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1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2">L419+L444+L467+L502+L523+L544+L629+L655+L685+L737+L754+L770+L786+L805</f>
        <v>1133858</v>
      </c>
      <c r="M414" s="549">
        <f t="shared" si="182"/>
        <v>0</v>
      </c>
      <c r="N414" s="549">
        <f t="shared" si="182"/>
        <v>207147.66999999998</v>
      </c>
      <c r="O414" s="549">
        <f ca="1">IF(L414&gt;0,N414*100/L414,0)</f>
        <v>18.269277987190637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3">I433</f>
        <v>15</v>
      </c>
      <c r="J417" s="565">
        <f t="shared" ca="1" si="183"/>
        <v>0</v>
      </c>
      <c r="K417" s="566">
        <f t="shared" ref="K417:K418" ca="1" si="184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3"/>
        <v>1</v>
      </c>
      <c r="J418" s="565">
        <f t="shared" si="183"/>
        <v>0</v>
      </c>
      <c r="K418" s="566">
        <f t="shared" ca="1" si="184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68" t="s">
        <v>17</v>
      </c>
      <c r="E419" s="826"/>
      <c r="F419" s="826"/>
      <c r="G419" s="151"/>
      <c r="H419" s="275" t="s">
        <v>12</v>
      </c>
      <c r="I419" s="421"/>
      <c r="J419" s="421"/>
      <c r="K419" s="154"/>
      <c r="L419" s="155">
        <f t="shared" ref="L419:N419" ca="1" si="185">L420+L421</f>
        <v>92760</v>
      </c>
      <c r="M419" s="155">
        <f t="shared" si="185"/>
        <v>0</v>
      </c>
      <c r="N419" s="155">
        <f t="shared" si="185"/>
        <v>42310</v>
      </c>
      <c r="O419" s="155">
        <f t="shared" ref="O419:O424" ca="1" si="186">IF(L419&gt;0,N419*100/L419,0)</f>
        <v>45.612332902112982</v>
      </c>
      <c r="P419" s="155">
        <f t="shared" ref="P419:P424" si="18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8"/>
        <v>92760</v>
      </c>
      <c r="M421" s="93">
        <f t="shared" si="188"/>
        <v>0</v>
      </c>
      <c r="N421" s="93">
        <f t="shared" si="188"/>
        <v>42310</v>
      </c>
      <c r="O421" s="93">
        <f t="shared" ca="1" si="186"/>
        <v>45.612332902112982</v>
      </c>
      <c r="P421" s="93">
        <f t="shared" si="18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9">L423+L424</f>
        <v>92760</v>
      </c>
      <c r="M422" s="498">
        <f t="shared" si="189"/>
        <v>0</v>
      </c>
      <c r="N422" s="498">
        <f t="shared" si="189"/>
        <v>42310</v>
      </c>
      <c r="O422" s="498">
        <f t="shared" ca="1" si="186"/>
        <v>45.612332902112982</v>
      </c>
      <c r="P422" s="498">
        <f t="shared" si="18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v>0</v>
      </c>
      <c r="N424" s="93">
        <f>N425+N426+N427+N428</f>
        <v>42310</v>
      </c>
      <c r="O424" s="93">
        <f t="shared" ca="1" si="186"/>
        <v>45.612332902112982</v>
      </c>
      <c r="P424" s="93">
        <f t="shared" si="18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5"/>
      <c r="D425" s="755"/>
      <c r="E425" s="755"/>
      <c r="F425" s="755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818">
        <v>4200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5"/>
      <c r="D426" s="755"/>
      <c r="E426" s="755"/>
      <c r="F426" s="755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818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5"/>
      <c r="D427" s="755"/>
      <c r="E427" s="755"/>
      <c r="F427" s="755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818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818">
        <v>38110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90">L430+L431</f>
        <v>0</v>
      </c>
      <c r="M429" s="498">
        <f t="shared" si="190"/>
        <v>0</v>
      </c>
      <c r="N429" s="498">
        <f t="shared" si="190"/>
        <v>0</v>
      </c>
      <c r="O429" s="498">
        <f t="shared" ref="O429:O431" ca="1" si="191">IF(L429&gt;0,N429*100/L429,0)</f>
        <v>0</v>
      </c>
      <c r="P429" s="498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9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3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4">I438+I440</f>
        <v>1</v>
      </c>
      <c r="J434" s="675">
        <f t="shared" si="194"/>
        <v>0</v>
      </c>
      <c r="K434" s="195">
        <f t="shared" ca="1" si="193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IFERROR(__xludf.DUMMYFUNCTION("IMPORTRANGE(""https://docs.google.com/spreadsheets/d/1QqKyyYR6Q21VydFLVH3TRQUabQu_ym0Zz7PgGX0-kHA/edit?usp=sharing"",""แผน!FC82"")"),15)</f>
        <v>15</v>
      </c>
      <c r="J435" s="579">
        <v>0</v>
      </c>
      <c r="K435" s="498">
        <f t="shared" ca="1" si="193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IFERROR(__xludf.DUMMYFUNCTION("IMPORTRANGE(""https://docs.google.com/spreadsheets/d/1QqKyyYR6Q21VydFLVH3TRQUabQu_ym0Zz7PgGX0-kHA/edit?usp=sharing"",""แผน!FD82"")"),0)</f>
        <v>0</v>
      </c>
      <c r="J437" s="579">
        <v>0</v>
      </c>
      <c r="K437" s="498">
        <f t="shared" ref="K437:K443" ca="1" si="195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5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IFERROR(__xludf.DUMMYFUNCTION("IMPORTRANGE(""https://docs.google.com/spreadsheets/d/1QqKyyYR6Q21VydFLVH3TRQUabQu_ym0Zz7PgGX0-kHA/edit?usp=sharing"",""แผน!FF82"")"),15)</f>
        <v>15</v>
      </c>
      <c r="J439" s="579">
        <v>0</v>
      </c>
      <c r="K439" s="498">
        <f t="shared" ca="1" si="195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0</v>
      </c>
      <c r="K440" s="498">
        <f t="shared" ca="1" si="195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5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6">I460</f>
        <v>40</v>
      </c>
      <c r="J442" s="585">
        <f t="shared" si="196"/>
        <v>40</v>
      </c>
      <c r="K442" s="586">
        <f t="shared" ca="1" si="195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7">I462</f>
        <v>120</v>
      </c>
      <c r="J443" s="565">
        <f t="shared" si="197"/>
        <v>120</v>
      </c>
      <c r="K443" s="566">
        <f t="shared" ca="1" si="195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5"/>
      <c r="C444" s="755" t="s">
        <v>16</v>
      </c>
      <c r="D444" s="823" t="s">
        <v>17</v>
      </c>
      <c r="E444" s="824"/>
      <c r="F444" s="824"/>
      <c r="G444" s="189"/>
      <c r="H444" s="593" t="s">
        <v>12</v>
      </c>
      <c r="I444" s="270"/>
      <c r="J444" s="270"/>
      <c r="K444" s="498"/>
      <c r="L444" s="195">
        <f t="shared" ref="L444:N444" ca="1" si="198">L445+L446</f>
        <v>367400</v>
      </c>
      <c r="M444" s="195">
        <f t="shared" si="198"/>
        <v>0</v>
      </c>
      <c r="N444" s="195">
        <f t="shared" si="198"/>
        <v>88950.5</v>
      </c>
      <c r="O444" s="195">
        <f t="shared" ref="O444:O449" ca="1" si="199">IF(L444&gt;0,N444*100/L444,0)</f>
        <v>24.210805661404464</v>
      </c>
      <c r="P444" s="195">
        <f t="shared" ref="P444:P449" si="20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1"/>
      <c r="C445" s="751"/>
      <c r="D445" s="712"/>
      <c r="E445" s="751" t="s">
        <v>184</v>
      </c>
      <c r="F445" s="751"/>
      <c r="G445" s="598"/>
      <c r="H445" s="165" t="s">
        <v>12</v>
      </c>
      <c r="I445" s="612"/>
      <c r="J445" s="612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1"/>
      <c r="D446" s="712"/>
      <c r="E446" s="751" t="s">
        <v>185</v>
      </c>
      <c r="F446" s="751"/>
      <c r="G446" s="598"/>
      <c r="H446" s="165" t="s">
        <v>12</v>
      </c>
      <c r="I446" s="612"/>
      <c r="J446" s="612"/>
      <c r="K446" s="93"/>
      <c r="L446" s="93">
        <f t="shared" ca="1" si="201"/>
        <v>367400</v>
      </c>
      <c r="M446" s="93">
        <f t="shared" si="201"/>
        <v>0</v>
      </c>
      <c r="N446" s="93">
        <f t="shared" si="201"/>
        <v>88950.5</v>
      </c>
      <c r="O446" s="93">
        <f t="shared" ca="1" si="199"/>
        <v>24.210805661404464</v>
      </c>
      <c r="P446" s="93">
        <f t="shared" si="20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5"/>
      <c r="D447" s="601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8">
        <f t="shared" ref="L447:N447" ca="1" si="202">L448+L449</f>
        <v>367400</v>
      </c>
      <c r="M447" s="498">
        <f t="shared" si="202"/>
        <v>0</v>
      </c>
      <c r="N447" s="498">
        <f t="shared" si="202"/>
        <v>88950.5</v>
      </c>
      <c r="O447" s="498">
        <f t="shared" ca="1" si="199"/>
        <v>24.210805661404464</v>
      </c>
      <c r="P447" s="498">
        <f t="shared" si="20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1"/>
      <c r="D448" s="712"/>
      <c r="E448" s="751" t="s">
        <v>184</v>
      </c>
      <c r="F448" s="751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1"/>
      <c r="D449" s="712"/>
      <c r="E449" s="751" t="s">
        <v>185</v>
      </c>
      <c r="F449" s="751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v>0</v>
      </c>
      <c r="N449" s="93">
        <f>N450+N451+N452+N453</f>
        <v>88950.5</v>
      </c>
      <c r="O449" s="93">
        <f t="shared" ca="1" si="199"/>
        <v>24.210805661404464</v>
      </c>
      <c r="P449" s="93">
        <f t="shared" si="20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5"/>
      <c r="D450" s="755"/>
      <c r="E450" s="755"/>
      <c r="F450" s="755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818">
        <v>54400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5"/>
      <c r="D451" s="755"/>
      <c r="E451" s="755"/>
      <c r="F451" s="755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818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5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818">
        <v>25580.5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5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818">
        <v>8970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5"/>
      <c r="G454" s="189"/>
      <c r="H454" s="168" t="s">
        <v>12</v>
      </c>
      <c r="I454" s="184"/>
      <c r="J454" s="184"/>
      <c r="K454" s="163"/>
      <c r="L454" s="498">
        <f t="shared" ref="L454:N454" ca="1" si="203">L455+L456</f>
        <v>0</v>
      </c>
      <c r="M454" s="498">
        <f t="shared" si="203"/>
        <v>0</v>
      </c>
      <c r="N454" s="498">
        <f t="shared" si="203"/>
        <v>0</v>
      </c>
      <c r="O454" s="498">
        <f t="shared" ref="O454:O456" ca="1" si="204">IF(L454&gt;0,N454*100/L454,0)</f>
        <v>0</v>
      </c>
      <c r="P454" s="498">
        <f t="shared" ref="P454:P456" si="205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1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1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70" t="s">
        <v>38</v>
      </c>
      <c r="E457" s="606"/>
      <c r="F457" s="753"/>
      <c r="G457" s="608"/>
      <c r="H457" s="754"/>
      <c r="I457" s="270"/>
      <c r="J457" s="270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2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2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4"/>
      <c r="H460" s="756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4"/>
      <c r="H461" s="756"/>
      <c r="I461" s="270"/>
      <c r="J461" s="270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4"/>
      <c r="H462" s="756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5"/>
      <c r="G463" s="189"/>
      <c r="H463" s="756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6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IFERROR(__xludf.DUMMYFUNCTION("IMPORTRANGE(""https://docs.google.com/spreadsheets/d/1QqKyyYR6Q21VydFLVH3TRQUabQu_ym0Zz7PgGX0-kHA/edit?usp=sharing"",""แผน!FX82"")"),31)</f>
        <v>31</v>
      </c>
      <c r="J465" s="585">
        <f>J485+J489+J492</f>
        <v>0</v>
      </c>
      <c r="K465" s="586">
        <f t="shared" ref="K465:K466" ca="1" si="206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IFERROR(__xludf.DUMMYFUNCTION("IMPORTRANGE(""https://docs.google.com/spreadsheets/d/1QqKyyYR6Q21VydFLVH3TRQUabQu_ym0Zz7PgGX0-kHA/edit?usp=sharing"",""แผน!FW82"")"),300)</f>
        <v>300</v>
      </c>
      <c r="J466" s="565">
        <f>J495+J498</f>
        <v>0</v>
      </c>
      <c r="K466" s="566">
        <f t="shared" ca="1" si="206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5"/>
      <c r="C467" s="755" t="s">
        <v>16</v>
      </c>
      <c r="D467" s="823" t="s">
        <v>17</v>
      </c>
      <c r="E467" s="824"/>
      <c r="F467" s="824"/>
      <c r="G467" s="189"/>
      <c r="H467" s="593" t="s">
        <v>12</v>
      </c>
      <c r="I467" s="270"/>
      <c r="J467" s="270"/>
      <c r="K467" s="498"/>
      <c r="L467" s="195">
        <f t="shared" ref="L467:N467" ca="1" si="207">L468+L469</f>
        <v>263773</v>
      </c>
      <c r="M467" s="195">
        <f t="shared" si="207"/>
        <v>0</v>
      </c>
      <c r="N467" s="195">
        <f t="shared" si="207"/>
        <v>13250</v>
      </c>
      <c r="O467" s="195">
        <f t="shared" ref="O467:O472" ca="1" si="208">IF(L467&gt;0,N467*100/L467,0)</f>
        <v>5.023258635265929</v>
      </c>
      <c r="P467" s="195">
        <f t="shared" ref="P467:P472" si="20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1"/>
      <c r="C468" s="751"/>
      <c r="D468" s="712"/>
      <c r="E468" s="751" t="s">
        <v>184</v>
      </c>
      <c r="F468" s="751"/>
      <c r="G468" s="598"/>
      <c r="H468" s="165" t="s">
        <v>12</v>
      </c>
      <c r="I468" s="612"/>
      <c r="J468" s="612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1"/>
      <c r="D469" s="712"/>
      <c r="E469" s="751" t="s">
        <v>185</v>
      </c>
      <c r="F469" s="751"/>
      <c r="G469" s="598"/>
      <c r="H469" s="165" t="s">
        <v>12</v>
      </c>
      <c r="I469" s="612"/>
      <c r="J469" s="612"/>
      <c r="K469" s="93"/>
      <c r="L469" s="93">
        <f t="shared" ca="1" si="210"/>
        <v>263773</v>
      </c>
      <c r="M469" s="93">
        <f t="shared" si="210"/>
        <v>0</v>
      </c>
      <c r="N469" s="93">
        <f t="shared" si="210"/>
        <v>13250</v>
      </c>
      <c r="O469" s="93">
        <f t="shared" ca="1" si="208"/>
        <v>5.023258635265929</v>
      </c>
      <c r="P469" s="93">
        <f t="shared" si="20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5"/>
      <c r="D470" s="601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8">
        <f t="shared" ref="L470:N470" ca="1" si="211">L471+L472</f>
        <v>263773</v>
      </c>
      <c r="M470" s="498">
        <f t="shared" si="211"/>
        <v>0</v>
      </c>
      <c r="N470" s="498">
        <f t="shared" si="211"/>
        <v>13250</v>
      </c>
      <c r="O470" s="498">
        <f t="shared" ca="1" si="208"/>
        <v>5.023258635265929</v>
      </c>
      <c r="P470" s="498">
        <f t="shared" si="20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1"/>
      <c r="D471" s="712"/>
      <c r="E471" s="751" t="s">
        <v>184</v>
      </c>
      <c r="F471" s="751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1"/>
      <c r="D472" s="712"/>
      <c r="E472" s="751" t="s">
        <v>185</v>
      </c>
      <c r="F472" s="751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v>0</v>
      </c>
      <c r="N472" s="93">
        <f>N473+N474+N475+N476</f>
        <v>13250</v>
      </c>
      <c r="O472" s="93">
        <f t="shared" ca="1" si="208"/>
        <v>5.023258635265929</v>
      </c>
      <c r="P472" s="93">
        <f t="shared" si="20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5"/>
      <c r="D473" s="755"/>
      <c r="E473" s="755"/>
      <c r="F473" s="755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818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5"/>
      <c r="D474" s="755"/>
      <c r="E474" s="755"/>
      <c r="F474" s="755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818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5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818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5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818">
        <v>13250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2">L478+L479</f>
        <v>0</v>
      </c>
      <c r="M477" s="498">
        <f t="shared" si="212"/>
        <v>0</v>
      </c>
      <c r="N477" s="498">
        <f t="shared" si="212"/>
        <v>0</v>
      </c>
      <c r="O477" s="498">
        <f t="shared" ref="O477:O479" ca="1" si="213">IF(L477&gt;0,N477*100/L477,0)</f>
        <v>0</v>
      </c>
      <c r="P477" s="498">
        <f t="shared" ref="P477:P479" si="214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71" t="s">
        <v>38</v>
      </c>
      <c r="E480" s="606"/>
      <c r="F480" s="753"/>
      <c r="G480" s="608"/>
      <c r="H480" s="754"/>
      <c r="I480" s="270"/>
      <c r="J480" s="270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4"/>
      <c r="H481" s="189"/>
      <c r="I481" s="270"/>
      <c r="J481" s="270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4"/>
      <c r="H482" s="189"/>
      <c r="I482" s="270"/>
      <c r="J482" s="270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4"/>
      <c r="H483" s="618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4"/>
      <c r="H484" s="618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4"/>
      <c r="H485" s="618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4"/>
      <c r="H486" s="618"/>
      <c r="I486" s="270"/>
      <c r="J486" s="270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4"/>
      <c r="H487" s="618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4"/>
      <c r="H488" s="618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4"/>
      <c r="H489" s="618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4"/>
      <c r="H490" s="618"/>
      <c r="I490" s="270"/>
      <c r="J490" s="270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4"/>
      <c r="H491" s="618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4"/>
      <c r="H492" s="618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4"/>
      <c r="H493" s="189"/>
      <c r="I493" s="270"/>
      <c r="J493" s="270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4"/>
      <c r="H494" s="189"/>
      <c r="I494" s="270"/>
      <c r="J494" s="270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4"/>
      <c r="H495" s="618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4"/>
      <c r="H496" s="618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4"/>
      <c r="H497" s="189"/>
      <c r="I497" s="270"/>
      <c r="J497" s="270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4"/>
      <c r="H498" s="618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4"/>
      <c r="H499" s="618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5">J516</f>
        <v>0</v>
      </c>
      <c r="K500" s="629">
        <f t="shared" ref="K500:K501" si="216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5"/>
        <v>0</v>
      </c>
      <c r="K501" s="638">
        <f t="shared" si="216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1"/>
      <c r="C502" s="751" t="s">
        <v>16</v>
      </c>
      <c r="D502" s="828" t="s">
        <v>17</v>
      </c>
      <c r="E502" s="824"/>
      <c r="F502" s="824"/>
      <c r="G502" s="598"/>
      <c r="H502" s="640" t="s">
        <v>12</v>
      </c>
      <c r="I502" s="612"/>
      <c r="J502" s="612"/>
      <c r="K502" s="93"/>
      <c r="L502" s="641">
        <f t="shared" ref="L502:N502" si="217">L503+L504</f>
        <v>0</v>
      </c>
      <c r="M502" s="641">
        <f t="shared" si="217"/>
        <v>0</v>
      </c>
      <c r="N502" s="641">
        <f t="shared" si="217"/>
        <v>0</v>
      </c>
      <c r="O502" s="641">
        <f t="shared" ref="O502:O507" si="218">IF(L502&gt;0,N502*100/L502,0)</f>
        <v>0</v>
      </c>
      <c r="P502" s="641">
        <f t="shared" ref="P502:P507" si="219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1"/>
      <c r="C503" s="751"/>
      <c r="D503" s="712"/>
      <c r="E503" s="751" t="s">
        <v>184</v>
      </c>
      <c r="F503" s="751"/>
      <c r="G503" s="598"/>
      <c r="H503" s="165" t="s">
        <v>12</v>
      </c>
      <c r="I503" s="612"/>
      <c r="J503" s="612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1"/>
      <c r="D504" s="712"/>
      <c r="E504" s="751" t="s">
        <v>185</v>
      </c>
      <c r="F504" s="751"/>
      <c r="G504" s="598"/>
      <c r="H504" s="165" t="s">
        <v>12</v>
      </c>
      <c r="I504" s="612"/>
      <c r="J504" s="612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1"/>
      <c r="D505" s="642" t="s">
        <v>20</v>
      </c>
      <c r="E505" s="751"/>
      <c r="F505" s="751"/>
      <c r="G505" s="598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1"/>
      <c r="D506" s="712"/>
      <c r="E506" s="751" t="s">
        <v>184</v>
      </c>
      <c r="F506" s="751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1"/>
      <c r="D507" s="712"/>
      <c r="E507" s="751" t="s">
        <v>185</v>
      </c>
      <c r="F507" s="751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3"/>
      <c r="B508" s="602"/>
      <c r="C508" s="751"/>
      <c r="D508" s="751"/>
      <c r="E508" s="751"/>
      <c r="F508" s="751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3"/>
      <c r="B509" s="602"/>
      <c r="C509" s="751"/>
      <c r="D509" s="751"/>
      <c r="E509" s="751"/>
      <c r="F509" s="751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3"/>
      <c r="B510" s="602"/>
      <c r="C510" s="602"/>
      <c r="D510" s="602"/>
      <c r="E510" s="751"/>
      <c r="F510" s="751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3"/>
      <c r="B511" s="602"/>
      <c r="C511" s="602"/>
      <c r="D511" s="602"/>
      <c r="E511" s="751"/>
      <c r="F511" s="751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2" t="s">
        <v>21</v>
      </c>
      <c r="E512" s="602"/>
      <c r="F512" s="751"/>
      <c r="G512" s="598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1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1"/>
      <c r="E514" s="602" t="s">
        <v>19</v>
      </c>
      <c r="F514" s="751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7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2"/>
      <c r="F516" s="712"/>
      <c r="G516" s="366"/>
      <c r="H516" s="647" t="s">
        <v>109</v>
      </c>
      <c r="I516" s="612"/>
      <c r="J516" s="612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2"/>
      <c r="F517" s="712"/>
      <c r="G517" s="366"/>
      <c r="H517" s="648" t="s">
        <v>35</v>
      </c>
      <c r="I517" s="649"/>
      <c r="J517" s="649">
        <f>J518+J519</f>
        <v>0</v>
      </c>
      <c r="K517" s="650">
        <f t="shared" si="225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2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2"/>
      <c r="G519" s="366"/>
      <c r="H519" s="647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6">I537</f>
        <v>0</v>
      </c>
      <c r="J522" s="700">
        <f t="shared" ca="1" si="226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5"/>
      <c r="C523" s="755" t="s">
        <v>16</v>
      </c>
      <c r="D523" s="823" t="s">
        <v>17</v>
      </c>
      <c r="E523" s="824"/>
      <c r="F523" s="824"/>
      <c r="G523" s="189"/>
      <c r="H523" s="593" t="s">
        <v>12</v>
      </c>
      <c r="I523" s="270"/>
      <c r="J523" s="270"/>
      <c r="K523" s="498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1"/>
      <c r="C524" s="751"/>
      <c r="D524" s="712"/>
      <c r="E524" s="751" t="s">
        <v>184</v>
      </c>
      <c r="F524" s="751"/>
      <c r="G524" s="598"/>
      <c r="H524" s="165" t="s">
        <v>12</v>
      </c>
      <c r="I524" s="612"/>
      <c r="J524" s="612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1"/>
      <c r="D525" s="712"/>
      <c r="E525" s="751" t="s">
        <v>185</v>
      </c>
      <c r="F525" s="751"/>
      <c r="G525" s="598"/>
      <c r="H525" s="165" t="s">
        <v>12</v>
      </c>
      <c r="I525" s="612"/>
      <c r="J525" s="612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5"/>
      <c r="D526" s="601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8">
        <f t="shared" ref="L526:N526" ca="1" si="231">L527+L528</f>
        <v>0</v>
      </c>
      <c r="M526" s="498">
        <f t="shared" si="231"/>
        <v>0</v>
      </c>
      <c r="N526" s="498">
        <f t="shared" si="231"/>
        <v>0</v>
      </c>
      <c r="O526" s="498">
        <f t="shared" ca="1" si="228"/>
        <v>0</v>
      </c>
      <c r="P526" s="498">
        <f t="shared" si="229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1"/>
      <c r="D527" s="712"/>
      <c r="E527" s="751" t="s">
        <v>184</v>
      </c>
      <c r="F527" s="751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1"/>
      <c r="D528" s="712"/>
      <c r="E528" s="751" t="s">
        <v>185</v>
      </c>
      <c r="F528" s="751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5"/>
      <c r="D529" s="755"/>
      <c r="E529" s="755"/>
      <c r="F529" s="755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818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5"/>
      <c r="D530" s="755"/>
      <c r="E530" s="755"/>
      <c r="F530" s="755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818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5"/>
      <c r="D531" s="755"/>
      <c r="E531" s="755"/>
      <c r="F531" s="755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818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5"/>
      <c r="D532" s="755"/>
      <c r="E532" s="755"/>
      <c r="F532" s="755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818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5"/>
      <c r="D533" s="601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8">
        <f t="shared" ref="L533:N533" ca="1" si="232">L534+L535</f>
        <v>0</v>
      </c>
      <c r="M533" s="498">
        <f t="shared" si="232"/>
        <v>0</v>
      </c>
      <c r="N533" s="498">
        <f t="shared" si="232"/>
        <v>0</v>
      </c>
      <c r="O533" s="498">
        <f t="shared" ref="O533:O535" ca="1" si="233">IF(L533&gt;0,N533*100/L533,0)</f>
        <v>0</v>
      </c>
      <c r="P533" s="498">
        <f t="shared" ref="P533:P535" si="234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1"/>
      <c r="D534" s="751"/>
      <c r="E534" s="751" t="s">
        <v>18</v>
      </c>
      <c r="F534" s="751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1"/>
      <c r="D535" s="751"/>
      <c r="E535" s="751" t="s">
        <v>19</v>
      </c>
      <c r="F535" s="751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5" t="s">
        <v>16</v>
      </c>
      <c r="D536" s="873" t="s">
        <v>38</v>
      </c>
      <c r="E536" s="753"/>
      <c r="F536" s="753"/>
      <c r="G536" s="608"/>
      <c r="H536" s="754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5"/>
      <c r="D537" s="755" t="s">
        <v>227</v>
      </c>
      <c r="E537" s="755"/>
      <c r="F537" s="755"/>
      <c r="G537" s="189"/>
      <c r="H537" s="618" t="s">
        <v>35</v>
      </c>
      <c r="I537" s="675">
        <f ca="1">IFERROR(__xludf.DUMMYFUNCTION("IMPORTRANGE(""https://docs.google.com/spreadsheets/d/1QqKyyYR6Q21VydFLVH3TRQUabQu_ym0Zz7PgGX0-kHA/edit?usp=sharing"",""แผน!GU82"")"),0)</f>
        <v>0</v>
      </c>
      <c r="J537" s="675">
        <f ca="1">IF(AND(J538=I538,J539=I539,J540=I540,J541=I541),I537,0)</f>
        <v>0</v>
      </c>
      <c r="K537" s="498">
        <f t="shared" ref="K537:K543" ca="1" si="235">IF(I537&gt;0,J537*100/I537,0)</f>
        <v>0</v>
      </c>
      <c r="L537" s="498"/>
      <c r="M537" s="498"/>
      <c r="N537" s="498"/>
      <c r="O537" s="498"/>
      <c r="P537" s="49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9"/>
      <c r="B538" s="570"/>
      <c r="C538" s="755"/>
      <c r="D538" s="755"/>
      <c r="E538" s="755" t="s">
        <v>228</v>
      </c>
      <c r="F538" s="755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5"/>
        <v>0</v>
      </c>
      <c r="L538" s="498"/>
      <c r="M538" s="498"/>
      <c r="N538" s="498"/>
      <c r="O538" s="498"/>
      <c r="P538" s="49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9"/>
      <c r="B539" s="570"/>
      <c r="C539" s="755"/>
      <c r="D539" s="755"/>
      <c r="E539" s="755" t="s">
        <v>229</v>
      </c>
      <c r="F539" s="755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5"/>
        <v>0</v>
      </c>
      <c r="L539" s="498"/>
      <c r="M539" s="498"/>
      <c r="N539" s="498"/>
      <c r="O539" s="498"/>
      <c r="P539" s="49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9"/>
      <c r="B540" s="570"/>
      <c r="C540" s="755"/>
      <c r="D540" s="755"/>
      <c r="E540" s="755" t="s">
        <v>230</v>
      </c>
      <c r="F540" s="755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5"/>
        <v>0</v>
      </c>
      <c r="L540" s="498"/>
      <c r="M540" s="498"/>
      <c r="N540" s="498"/>
      <c r="O540" s="498"/>
      <c r="P540" s="49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9"/>
      <c r="B541" s="570"/>
      <c r="C541" s="755"/>
      <c r="D541" s="755"/>
      <c r="E541" s="761" t="s">
        <v>231</v>
      </c>
      <c r="F541" s="755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5"/>
        <v>0</v>
      </c>
      <c r="L541" s="498"/>
      <c r="M541" s="498"/>
      <c r="N541" s="498"/>
      <c r="O541" s="498"/>
      <c r="P541" s="49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9"/>
      <c r="B542" s="570"/>
      <c r="C542" s="755"/>
      <c r="D542" s="755" t="s">
        <v>59</v>
      </c>
      <c r="E542" s="755"/>
      <c r="F542" s="755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5"/>
        <v>0</v>
      </c>
      <c r="L542" s="498"/>
      <c r="M542" s="498"/>
      <c r="N542" s="498"/>
      <c r="O542" s="498"/>
      <c r="P542" s="49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6">I559</f>
        <v>36514</v>
      </c>
      <c r="J543" s="681">
        <f t="shared" si="236"/>
        <v>0</v>
      </c>
      <c r="K543" s="682">
        <f t="shared" ca="1" si="235"/>
        <v>0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3"/>
      <c r="B544" s="684"/>
      <c r="C544" s="684" t="s">
        <v>16</v>
      </c>
      <c r="D544" s="874" t="s">
        <v>17</v>
      </c>
      <c r="E544" s="826"/>
      <c r="F544" s="826"/>
      <c r="G544" s="685"/>
      <c r="H544" s="275" t="s">
        <v>12</v>
      </c>
      <c r="I544" s="421"/>
      <c r="J544" s="421"/>
      <c r="K544" s="154"/>
      <c r="L544" s="155">
        <f t="shared" ref="L544:N544" ca="1" si="237">L545+L546</f>
        <v>398925</v>
      </c>
      <c r="M544" s="155">
        <f t="shared" si="237"/>
        <v>0</v>
      </c>
      <c r="N544" s="155">
        <f t="shared" si="237"/>
        <v>58396.77</v>
      </c>
      <c r="O544" s="155">
        <f t="shared" ref="O544:O549" ca="1" si="238">IF(L544&gt;0,N544*100/L544,0)</f>
        <v>14.638533558939651</v>
      </c>
      <c r="P544" s="155">
        <f t="shared" ref="P544:P549" si="239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1"/>
      <c r="C545" s="751"/>
      <c r="D545" s="751"/>
      <c r="E545" s="751" t="s">
        <v>184</v>
      </c>
      <c r="F545" s="751"/>
      <c r="G545" s="598"/>
      <c r="H545" s="165" t="s">
        <v>12</v>
      </c>
      <c r="I545" s="612"/>
      <c r="J545" s="612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1"/>
      <c r="D546" s="751"/>
      <c r="E546" s="751" t="s">
        <v>185</v>
      </c>
      <c r="F546" s="751"/>
      <c r="G546" s="598"/>
      <c r="H546" s="165" t="s">
        <v>12</v>
      </c>
      <c r="I546" s="612"/>
      <c r="J546" s="612"/>
      <c r="K546" s="93"/>
      <c r="L546" s="93">
        <f t="shared" ca="1" si="240"/>
        <v>398925</v>
      </c>
      <c r="M546" s="93">
        <f t="shared" si="241"/>
        <v>0</v>
      </c>
      <c r="N546" s="93">
        <f t="shared" si="241"/>
        <v>58396.77</v>
      </c>
      <c r="O546" s="93">
        <f t="shared" ca="1" si="238"/>
        <v>14.638533558939651</v>
      </c>
      <c r="P546" s="93">
        <f t="shared" si="239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5"/>
      <c r="D547" s="601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8">
        <f t="shared" ref="L547:N547" ca="1" si="242">L548+L549</f>
        <v>398925</v>
      </c>
      <c r="M547" s="498">
        <f t="shared" si="242"/>
        <v>0</v>
      </c>
      <c r="N547" s="498">
        <f t="shared" si="242"/>
        <v>58396.77</v>
      </c>
      <c r="O547" s="498">
        <f t="shared" ca="1" si="238"/>
        <v>14.638533558939651</v>
      </c>
      <c r="P547" s="498">
        <f t="shared" si="239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1"/>
      <c r="D548" s="712"/>
      <c r="E548" s="751" t="s">
        <v>184</v>
      </c>
      <c r="F548" s="751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1"/>
      <c r="D549" s="712"/>
      <c r="E549" s="751" t="s">
        <v>185</v>
      </c>
      <c r="F549" s="751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IFERROR(__xludf.DUMMYFUNCTION("IMPORTRANGE(""https://docs.google.com/spreadsheets/d/1QqKyyYR6Q21VydFLVH3TRQUabQu_ym0Zz7PgGX0-kHA/edit?usp=sharing"",""แผน!HB82"")"),398925)</f>
        <v>398925</v>
      </c>
      <c r="M549" s="93">
        <v>0</v>
      </c>
      <c r="N549" s="93">
        <f>N550+N551+N552+N553+N554</f>
        <v>58396.77</v>
      </c>
      <c r="O549" s="93">
        <f t="shared" ca="1" si="238"/>
        <v>14.638533558939651</v>
      </c>
      <c r="P549" s="93">
        <f t="shared" si="239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5"/>
      <c r="D550" s="755"/>
      <c r="E550" s="755"/>
      <c r="F550" s="755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818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5"/>
      <c r="F551" s="755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818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5"/>
      <c r="D552" s="755"/>
      <c r="E552" s="755"/>
      <c r="F552" s="755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818">
        <v>25147.07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5"/>
      <c r="F553" s="755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818">
        <v>33249.699999999997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5"/>
      <c r="F554" s="755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818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8">
        <f t="shared" ref="L555:N555" ca="1" si="243">L556+L557</f>
        <v>0</v>
      </c>
      <c r="M555" s="498">
        <f t="shared" si="243"/>
        <v>0</v>
      </c>
      <c r="N555" s="498">
        <f t="shared" si="243"/>
        <v>0</v>
      </c>
      <c r="O555" s="498">
        <f t="shared" ref="O555:O557" ca="1" si="244">IF(L555&gt;0,N555*100/L555,0)</f>
        <v>0</v>
      </c>
      <c r="P555" s="498">
        <f t="shared" ref="P555:P557" si="245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1"/>
      <c r="E556" s="751" t="s">
        <v>18</v>
      </c>
      <c r="F556" s="751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1"/>
      <c r="E557" s="751" t="s">
        <v>19</v>
      </c>
      <c r="F557" s="751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73" t="s">
        <v>38</v>
      </c>
      <c r="E558" s="753"/>
      <c r="F558" s="753"/>
      <c r="G558" s="608"/>
      <c r="H558" s="754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6">I576</f>
        <v>36514</v>
      </c>
      <c r="J559" s="700">
        <f t="shared" si="246"/>
        <v>0</v>
      </c>
      <c r="K559" s="671">
        <f t="shared" ref="K559:K561" ca="1" si="247">IF(I559&gt;0,J559*100/I559,0)</f>
        <v>0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8">J562+J564+J566</f>
        <v>22648</v>
      </c>
      <c r="K560" s="412">
        <f t="shared" ca="1" si="247"/>
        <v>62.025524456372899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8"/>
        <v>5019</v>
      </c>
      <c r="K561" s="412">
        <f t="shared" ca="1" si="247"/>
        <v>67.623282134195634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4"/>
      <c r="H562" s="756" t="s">
        <v>46</v>
      </c>
      <c r="I562" s="184"/>
      <c r="J562" s="215">
        <v>20128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4"/>
      <c r="H563" s="756" t="s">
        <v>34</v>
      </c>
      <c r="I563" s="184"/>
      <c r="J563" s="215">
        <v>4524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4"/>
      <c r="H564" s="756" t="s">
        <v>46</v>
      </c>
      <c r="I564" s="184"/>
      <c r="J564" s="215">
        <v>2202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4"/>
      <c r="H565" s="756" t="s">
        <v>34</v>
      </c>
      <c r="I565" s="184"/>
      <c r="J565" s="215">
        <v>424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4"/>
      <c r="H566" s="756" t="s">
        <v>46</v>
      </c>
      <c r="I566" s="184"/>
      <c r="J566" s="215">
        <v>318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4"/>
      <c r="H567" s="756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75">
        <f t="shared" ref="J568:J569" si="249">J570+J572+J574</f>
        <v>0</v>
      </c>
      <c r="K568" s="412">
        <f t="shared" ref="K568:K569" ca="1" si="250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75">
        <f t="shared" si="249"/>
        <v>0</v>
      </c>
      <c r="K569" s="412">
        <f t="shared" ca="1" si="250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4"/>
      <c r="H570" s="756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4"/>
      <c r="H571" s="756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4"/>
      <c r="H572" s="756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4"/>
      <c r="H573" s="756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4"/>
      <c r="H574" s="756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4"/>
      <c r="H575" s="756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75">
        <f t="shared" ref="J576:J577" si="251">J578+J580+J582+J588+J590</f>
        <v>0</v>
      </c>
      <c r="K576" s="412">
        <f t="shared" ref="K576:K577" ca="1" si="252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75">
        <f t="shared" si="251"/>
        <v>0</v>
      </c>
      <c r="K577" s="412">
        <f t="shared" ca="1" si="252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4"/>
      <c r="H578" s="756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4"/>
      <c r="H579" s="756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4"/>
      <c r="H580" s="756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4"/>
      <c r="H581" s="756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4"/>
      <c r="H582" s="756" t="s">
        <v>46</v>
      </c>
      <c r="I582" s="184"/>
      <c r="J582" s="675">
        <f t="shared" ref="J582:J583" si="253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4"/>
      <c r="H583" s="756" t="s">
        <v>34</v>
      </c>
      <c r="I583" s="184"/>
      <c r="J583" s="675">
        <f t="shared" si="253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4"/>
      <c r="H584" s="756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4"/>
      <c r="H585" s="756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4"/>
      <c r="H586" s="756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4"/>
      <c r="H587" s="756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4"/>
      <c r="H588" s="756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4"/>
      <c r="H589" s="756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4"/>
      <c r="H590" s="756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4">I593</f>
        <v>2942</v>
      </c>
      <c r="J592" s="700">
        <f t="shared" si="254"/>
        <v>0</v>
      </c>
      <c r="K592" s="671">
        <f t="shared" ref="K592:K594" ca="1" si="255">IF(I592&gt;0,J592*100/I592,0)</f>
        <v>0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IFERROR(__xludf.DUMMYFUNCTION("IMPORTRANGE(""https://docs.google.com/spreadsheets/d/1QqKyyYR6Q21VydFLVH3TRQUabQu_ym0Zz7PgGX0-kHA/edit?usp=sharing"",""แผน!HJ82"")"),2942)</f>
        <v>2942</v>
      </c>
      <c r="J593" s="193">
        <f t="shared" ref="J593:J594" si="256">J595+J603+J609</f>
        <v>0</v>
      </c>
      <c r="K593" s="412">
        <f t="shared" ca="1" si="255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6"/>
        <v>0</v>
      </c>
      <c r="K594" s="412">
        <f t="shared" ca="1" si="255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4"/>
      <c r="H595" s="756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4"/>
      <c r="H596" s="756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8" t="s">
        <v>254</v>
      </c>
      <c r="E597" s="621"/>
      <c r="F597" s="621"/>
      <c r="G597" s="754"/>
      <c r="H597" s="756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4"/>
      <c r="H598" s="756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8" t="s">
        <v>255</v>
      </c>
      <c r="E599" s="621"/>
      <c r="F599" s="621"/>
      <c r="G599" s="754"/>
      <c r="H599" s="756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4"/>
      <c r="H600" s="756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8" t="s">
        <v>256</v>
      </c>
      <c r="E601" s="621"/>
      <c r="F601" s="621"/>
      <c r="G601" s="754"/>
      <c r="H601" s="756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4"/>
      <c r="H602" s="756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7" t="s">
        <v>257</v>
      </c>
      <c r="D603" s="613"/>
      <c r="E603" s="613"/>
      <c r="F603" s="621"/>
      <c r="G603" s="754"/>
      <c r="H603" s="756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4"/>
      <c r="H604" s="756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7" t="s">
        <v>258</v>
      </c>
      <c r="E605" s="621"/>
      <c r="F605" s="621"/>
      <c r="G605" s="754"/>
      <c r="H605" s="756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4"/>
      <c r="H606" s="756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7" t="s">
        <v>259</v>
      </c>
      <c r="E607" s="613"/>
      <c r="F607" s="621"/>
      <c r="G607" s="754"/>
      <c r="H607" s="756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4"/>
      <c r="H608" s="756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4"/>
      <c r="H609" s="756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4"/>
      <c r="H610" s="756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9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60">J614+J616</f>
        <v>0</v>
      </c>
      <c r="K612" s="709">
        <f t="shared" si="259"/>
        <v>0</v>
      </c>
      <c r="L612" s="710"/>
      <c r="M612" s="710"/>
      <c r="N612" s="710"/>
      <c r="O612" s="710"/>
      <c r="P612" s="710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60"/>
        <v>0</v>
      </c>
      <c r="K613" s="709">
        <f t="shared" si="259"/>
        <v>0</v>
      </c>
      <c r="L613" s="710"/>
      <c r="M613" s="710"/>
      <c r="N613" s="710"/>
      <c r="O613" s="710"/>
      <c r="P613" s="710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2" t="s">
        <v>264</v>
      </c>
      <c r="E614" s="611"/>
      <c r="F614" s="712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2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3" t="s">
        <v>264</v>
      </c>
      <c r="E616" s="712"/>
      <c r="F616" s="712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2"/>
      <c r="F617" s="712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3" t="s">
        <v>265</v>
      </c>
      <c r="E618" s="712"/>
      <c r="F618" s="712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2"/>
      <c r="F619" s="712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IFERROR(__xludf.DUMMYFUNCTION("IMPORTRANGE(""https://docs.google.com/spreadsheets/d/1QqKyyYR6Q21VydFLVH3TRQUabQu_ym0Zz7PgGX0-kHA/edit?usp=sharing"",""แผน!HL82"")"),13)</f>
        <v>13</v>
      </c>
      <c r="J620" s="720">
        <f t="shared" ref="J620:J621" si="261">J622+J624+J626</f>
        <v>0</v>
      </c>
      <c r="K620" s="721">
        <f t="shared" ref="K620:K621" ca="1" si="262">IF(I620&gt;0,J620*100/I620,0)</f>
        <v>0</v>
      </c>
      <c r="L620" s="722"/>
      <c r="M620" s="722"/>
      <c r="N620" s="722"/>
      <c r="O620" s="722"/>
      <c r="P620" s="722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IFERROR(__xludf.DUMMYFUNCTION("IMPORTRANGE(""https://docs.google.com/spreadsheets/d/1QqKyyYR6Q21VydFLVH3TRQUabQu_ym0Zz7PgGX0-kHA/edit?usp=sharing"",""แผน!HK82"")"),4)</f>
        <v>4</v>
      </c>
      <c r="J621" s="720">
        <f t="shared" si="261"/>
        <v>0</v>
      </c>
      <c r="K621" s="721">
        <f t="shared" ca="1" si="262"/>
        <v>0</v>
      </c>
      <c r="L621" s="722"/>
      <c r="M621" s="722"/>
      <c r="N621" s="722"/>
      <c r="O621" s="722"/>
      <c r="P621" s="722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8" t="s">
        <v>268</v>
      </c>
      <c r="E622" s="621"/>
      <c r="F622" s="621"/>
      <c r="G622" s="754"/>
      <c r="H622" s="756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4"/>
      <c r="H623" s="756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8" t="s">
        <v>264</v>
      </c>
      <c r="E624" s="621"/>
      <c r="F624" s="621"/>
      <c r="G624" s="754"/>
      <c r="H624" s="756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4"/>
      <c r="H625" s="756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8" t="s">
        <v>269</v>
      </c>
      <c r="E626" s="621"/>
      <c r="F626" s="621"/>
      <c r="G626" s="754"/>
      <c r="H626" s="756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4"/>
      <c r="B627" s="725"/>
      <c r="C627" s="725"/>
      <c r="D627" s="725"/>
      <c r="E627" s="726"/>
      <c r="F627" s="726"/>
      <c r="G627" s="727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3">I651</f>
        <v>0</v>
      </c>
      <c r="J628" s="733">
        <f t="shared" ca="1" si="263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5"/>
      <c r="C629" s="755" t="s">
        <v>16</v>
      </c>
      <c r="D629" s="823" t="s">
        <v>17</v>
      </c>
      <c r="E629" s="824"/>
      <c r="F629" s="824"/>
      <c r="G629" s="189"/>
      <c r="H629" s="593" t="s">
        <v>12</v>
      </c>
      <c r="I629" s="270"/>
      <c r="J629" s="270"/>
      <c r="K629" s="498"/>
      <c r="L629" s="195">
        <f t="shared" ref="L629:N629" ca="1" si="264">L630+L631</f>
        <v>0</v>
      </c>
      <c r="M629" s="195">
        <f t="shared" si="264"/>
        <v>0</v>
      </c>
      <c r="N629" s="195">
        <f t="shared" si="264"/>
        <v>0</v>
      </c>
      <c r="O629" s="195">
        <f t="shared" ref="O629:O634" ca="1" si="265">IF(L629&gt;0,N629*100/L629,0)</f>
        <v>0</v>
      </c>
      <c r="P629" s="195">
        <f t="shared" ref="P629:P634" si="266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1"/>
      <c r="C630" s="751"/>
      <c r="D630" s="712"/>
      <c r="E630" s="751" t="s">
        <v>184</v>
      </c>
      <c r="F630" s="751"/>
      <c r="G630" s="598"/>
      <c r="H630" s="165" t="s">
        <v>12</v>
      </c>
      <c r="I630" s="612"/>
      <c r="J630" s="612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1"/>
      <c r="D631" s="712"/>
      <c r="E631" s="751" t="s">
        <v>185</v>
      </c>
      <c r="F631" s="751"/>
      <c r="G631" s="598"/>
      <c r="H631" s="165" t="s">
        <v>12</v>
      </c>
      <c r="I631" s="612"/>
      <c r="J631" s="612"/>
      <c r="K631" s="93"/>
      <c r="L631" s="93">
        <f t="shared" ca="1" si="267"/>
        <v>0</v>
      </c>
      <c r="M631" s="93">
        <f t="shared" si="267"/>
        <v>0</v>
      </c>
      <c r="N631" s="93">
        <f t="shared" si="267"/>
        <v>0</v>
      </c>
      <c r="O631" s="93">
        <f t="shared" ca="1" si="265"/>
        <v>0</v>
      </c>
      <c r="P631" s="93">
        <f t="shared" si="266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5"/>
      <c r="D632" s="601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8">
        <f t="shared" ref="L632:N632" ca="1" si="268">L633+L634</f>
        <v>0</v>
      </c>
      <c r="M632" s="498">
        <f t="shared" si="268"/>
        <v>0</v>
      </c>
      <c r="N632" s="498">
        <f t="shared" si="268"/>
        <v>0</v>
      </c>
      <c r="O632" s="498">
        <f t="shared" ca="1" si="265"/>
        <v>0</v>
      </c>
      <c r="P632" s="498">
        <f t="shared" si="266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1"/>
      <c r="D633" s="712"/>
      <c r="E633" s="751" t="s">
        <v>184</v>
      </c>
      <c r="F633" s="751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1"/>
      <c r="D634" s="712"/>
      <c r="E634" s="751" t="s">
        <v>185</v>
      </c>
      <c r="F634" s="751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5"/>
        <v>0</v>
      </c>
      <c r="P634" s="93">
        <f t="shared" si="266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5"/>
      <c r="D635" s="755"/>
      <c r="E635" s="755"/>
      <c r="F635" s="755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818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5"/>
      <c r="D636" s="755"/>
      <c r="E636" s="755"/>
      <c r="F636" s="755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818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5"/>
      <c r="D637" s="755"/>
      <c r="E637" s="755"/>
      <c r="F637" s="755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818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5"/>
      <c r="D638" s="755"/>
      <c r="E638" s="755"/>
      <c r="F638" s="755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818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5"/>
      <c r="D639" s="601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8">
        <f t="shared" ref="L639:N639" ca="1" si="269">L640+L641</f>
        <v>0</v>
      </c>
      <c r="M639" s="498">
        <f t="shared" si="269"/>
        <v>0</v>
      </c>
      <c r="N639" s="498">
        <f t="shared" si="269"/>
        <v>0</v>
      </c>
      <c r="O639" s="498">
        <f t="shared" ref="O639:O641" ca="1" si="270">IF(L639&gt;0,N639*100/L639,0)</f>
        <v>0</v>
      </c>
      <c r="P639" s="498">
        <f t="shared" ref="P639:P641" si="271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1"/>
      <c r="D640" s="751"/>
      <c r="E640" s="751" t="s">
        <v>18</v>
      </c>
      <c r="F640" s="751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1"/>
      <c r="D641" s="751"/>
      <c r="E641" s="751" t="s">
        <v>19</v>
      </c>
      <c r="F641" s="751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5" t="s">
        <v>16</v>
      </c>
      <c r="D642" s="873" t="s">
        <v>38</v>
      </c>
      <c r="E642" s="753"/>
      <c r="F642" s="753"/>
      <c r="G642" s="608"/>
      <c r="H642" s="754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6"/>
      <c r="B643" s="570"/>
      <c r="C643" s="755"/>
      <c r="D643" s="621"/>
      <c r="E643" s="738" t="s">
        <v>271</v>
      </c>
      <c r="F643" s="621"/>
      <c r="G643" s="754"/>
      <c r="H643" s="756" t="s">
        <v>272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6"/>
      <c r="B644" s="570"/>
      <c r="C644" s="755"/>
      <c r="D644" s="621"/>
      <c r="E644" s="738" t="s">
        <v>273</v>
      </c>
      <c r="F644" s="621"/>
      <c r="G644" s="754"/>
      <c r="H644" s="756" t="s">
        <v>274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2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6"/>
      <c r="B645" s="570"/>
      <c r="C645" s="755"/>
      <c r="D645" s="621"/>
      <c r="E645" s="738" t="s">
        <v>275</v>
      </c>
      <c r="F645" s="621"/>
      <c r="G645" s="754"/>
      <c r="H645" s="756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2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6"/>
      <c r="B646" s="570"/>
      <c r="C646" s="755"/>
      <c r="D646" s="621"/>
      <c r="E646" s="621"/>
      <c r="F646" s="621"/>
      <c r="G646" s="754"/>
      <c r="H646" s="756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2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6"/>
      <c r="B647" s="570"/>
      <c r="C647" s="755"/>
      <c r="D647" s="621"/>
      <c r="E647" s="738" t="s">
        <v>162</v>
      </c>
      <c r="F647" s="621"/>
      <c r="G647" s="754"/>
      <c r="H647" s="756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2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6"/>
      <c r="B648" s="570"/>
      <c r="C648" s="755"/>
      <c r="D648" s="621"/>
      <c r="E648" s="621"/>
      <c r="F648" s="621"/>
      <c r="G648" s="754"/>
      <c r="H648" s="756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2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6"/>
      <c r="B649" s="570"/>
      <c r="C649" s="755"/>
      <c r="D649" s="621"/>
      <c r="E649" s="738" t="s">
        <v>276</v>
      </c>
      <c r="F649" s="621"/>
      <c r="G649" s="754"/>
      <c r="H649" s="756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6"/>
      <c r="B650" s="570"/>
      <c r="C650" s="755"/>
      <c r="D650" s="621"/>
      <c r="E650" s="621"/>
      <c r="F650" s="621"/>
      <c r="G650" s="754"/>
      <c r="H650" s="756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2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6"/>
      <c r="B651" s="570"/>
      <c r="C651" s="755"/>
      <c r="D651" s="621"/>
      <c r="E651" s="738" t="s">
        <v>277</v>
      </c>
      <c r="F651" s="621"/>
      <c r="G651" s="754"/>
      <c r="H651" s="756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IFERROR(__xludf.DUMMYFUNCTION("IMPORTRANGE(""https://docs.google.com/spreadsheets/d/1XWAQStnk-4SwqDmLtmXYiTMKHgktTP8We1SCoS47DrQ/edit?usp=sharing"",""จัดที่ดิน!AZ82"")"),0)</f>
        <v>0</v>
      </c>
      <c r="K652" s="502">
        <f t="shared" si="272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3">I669</f>
        <v>50</v>
      </c>
      <c r="J654" s="700">
        <f t="shared" si="273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5"/>
      <c r="C655" s="755" t="s">
        <v>16</v>
      </c>
      <c r="D655" s="823" t="s">
        <v>17</v>
      </c>
      <c r="E655" s="824"/>
      <c r="F655" s="824"/>
      <c r="G655" s="189"/>
      <c r="H655" s="593" t="s">
        <v>12</v>
      </c>
      <c r="I655" s="270"/>
      <c r="J655" s="270"/>
      <c r="K655" s="498"/>
      <c r="L655" s="195">
        <f t="shared" ref="L655:N655" ca="1" si="274">L656+L657</f>
        <v>11000</v>
      </c>
      <c r="M655" s="195">
        <f t="shared" si="274"/>
        <v>0</v>
      </c>
      <c r="N655" s="195">
        <f t="shared" si="274"/>
        <v>4240.3999999999996</v>
      </c>
      <c r="O655" s="195">
        <f t="shared" ref="O655:O660" ca="1" si="275">IF(L655&gt;0,N655*100/L655,0)</f>
        <v>38.549090909090907</v>
      </c>
      <c r="P655" s="195">
        <f t="shared" ref="P655:P660" si="276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1"/>
      <c r="C656" s="751"/>
      <c r="D656" s="712"/>
      <c r="E656" s="751" t="s">
        <v>184</v>
      </c>
      <c r="F656" s="751"/>
      <c r="G656" s="598"/>
      <c r="H656" s="165" t="s">
        <v>12</v>
      </c>
      <c r="I656" s="612"/>
      <c r="J656" s="612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1"/>
      <c r="D657" s="712"/>
      <c r="E657" s="751" t="s">
        <v>185</v>
      </c>
      <c r="F657" s="751"/>
      <c r="G657" s="598"/>
      <c r="H657" s="165" t="s">
        <v>12</v>
      </c>
      <c r="I657" s="612"/>
      <c r="J657" s="612"/>
      <c r="K657" s="93"/>
      <c r="L657" s="93">
        <f t="shared" ca="1" si="277"/>
        <v>11000</v>
      </c>
      <c r="M657" s="93">
        <f t="shared" si="277"/>
        <v>0</v>
      </c>
      <c r="N657" s="93">
        <f t="shared" si="277"/>
        <v>4240.3999999999996</v>
      </c>
      <c r="O657" s="93">
        <f t="shared" ca="1" si="275"/>
        <v>38.549090909090907</v>
      </c>
      <c r="P657" s="93">
        <f t="shared" si="276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5"/>
      <c r="D658" s="601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8">
        <f t="shared" ref="L658:N658" ca="1" si="278">L659+L660</f>
        <v>11000</v>
      </c>
      <c r="M658" s="498">
        <f t="shared" si="278"/>
        <v>0</v>
      </c>
      <c r="N658" s="498">
        <f t="shared" si="278"/>
        <v>4240.3999999999996</v>
      </c>
      <c r="O658" s="498">
        <f t="shared" ca="1" si="275"/>
        <v>38.549090909090907</v>
      </c>
      <c r="P658" s="498">
        <f t="shared" si="276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1"/>
      <c r="D659" s="712"/>
      <c r="E659" s="751" t="s">
        <v>184</v>
      </c>
      <c r="F659" s="751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1"/>
      <c r="D660" s="712"/>
      <c r="E660" s="751" t="s">
        <v>185</v>
      </c>
      <c r="F660" s="751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v>0</v>
      </c>
      <c r="N660" s="93">
        <f>N661+N662+N663+N664</f>
        <v>4240.3999999999996</v>
      </c>
      <c r="O660" s="93">
        <f t="shared" ca="1" si="275"/>
        <v>38.549090909090907</v>
      </c>
      <c r="P660" s="93">
        <f t="shared" si="276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5"/>
      <c r="D661" s="755"/>
      <c r="E661" s="755"/>
      <c r="F661" s="755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818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5"/>
      <c r="D662" s="755"/>
      <c r="E662" s="755"/>
      <c r="F662" s="755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818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5"/>
      <c r="E663" s="755"/>
      <c r="F663" s="755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818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5"/>
      <c r="F664" s="755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818">
        <v>4240.3999999999996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8">
        <f t="shared" ref="L665:N665" si="279">L666+L667</f>
        <v>0</v>
      </c>
      <c r="M665" s="498">
        <f t="shared" si="279"/>
        <v>0</v>
      </c>
      <c r="N665" s="498">
        <f t="shared" si="279"/>
        <v>0</v>
      </c>
      <c r="O665" s="498">
        <f t="shared" ref="O665:O667" si="280">IF(L665&gt;0,N665*100/L665,0)</f>
        <v>0</v>
      </c>
      <c r="P665" s="498">
        <f t="shared" ref="P665:P667" si="281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1" t="s">
        <v>18</v>
      </c>
      <c r="F666" s="751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1" t="s">
        <v>19</v>
      </c>
      <c r="F667" s="751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70" t="s">
        <v>38</v>
      </c>
      <c r="E668" s="753"/>
      <c r="F668" s="753"/>
      <c r="G668" s="608"/>
      <c r="H668" s="754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IFERROR(__xludf.DUMMYFUNCTION("IMPORTRANGE(""https://docs.google.com/spreadsheets/d/1QqKyyYR6Q21VydFLVH3TRQUabQu_ym0Zz7PgGX0-kHA/edit?usp=sharing"",""แผน!IA82"")"),50)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4"/>
      <c r="H670" s="756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4"/>
      <c r="H671" s="756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4"/>
      <c r="H672" s="756" t="s">
        <v>46</v>
      </c>
      <c r="I672" s="270"/>
      <c r="J672" s="215">
        <v>0</v>
      </c>
      <c r="K672" s="498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4"/>
      <c r="H673" s="756" t="s">
        <v>46</v>
      </c>
      <c r="I673" s="270"/>
      <c r="J673" s="215">
        <v>0</v>
      </c>
      <c r="K673" s="498">
        <f t="shared" ca="1" si="282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4"/>
      <c r="H674" s="756" t="s">
        <v>46</v>
      </c>
      <c r="I674" s="270"/>
      <c r="J674" s="215">
        <v>0</v>
      </c>
      <c r="K674" s="498">
        <f t="shared" ca="1" si="282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4"/>
      <c r="H675" s="756" t="s">
        <v>46</v>
      </c>
      <c r="I675" s="270"/>
      <c r="J675" s="675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4"/>
      <c r="H676" s="756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4"/>
      <c r="H677" s="756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IFERROR(__xludf.DUMMYFUNCTION("IMPORTRANGE(""https://docs.google.com/spreadsheets/d/1QqKyyYR6Q21VydFLVH3TRQUabQu_ym0Zz7PgGX0-kHA/edit?usp=sharing"",""แผน!IB82"")"),0)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4"/>
      <c r="H679" s="756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4"/>
      <c r="H680" s="756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4"/>
      <c r="H681" s="756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4"/>
      <c r="H682" s="756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4"/>
      <c r="H683" s="756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5"/>
      <c r="C685" s="755" t="s">
        <v>16</v>
      </c>
      <c r="D685" s="823" t="s">
        <v>17</v>
      </c>
      <c r="E685" s="824"/>
      <c r="F685" s="824"/>
      <c r="G685" s="189"/>
      <c r="H685" s="593" t="s">
        <v>12</v>
      </c>
      <c r="I685" s="270"/>
      <c r="J685" s="270"/>
      <c r="K685" s="498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1"/>
      <c r="C686" s="751"/>
      <c r="D686" s="712"/>
      <c r="E686" s="751" t="s">
        <v>184</v>
      </c>
      <c r="F686" s="751"/>
      <c r="G686" s="598"/>
      <c r="H686" s="165" t="s">
        <v>12</v>
      </c>
      <c r="I686" s="612"/>
      <c r="J686" s="612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1"/>
      <c r="D687" s="712"/>
      <c r="E687" s="751" t="s">
        <v>185</v>
      </c>
      <c r="F687" s="751"/>
      <c r="G687" s="598"/>
      <c r="H687" s="165" t="s">
        <v>12</v>
      </c>
      <c r="I687" s="612"/>
      <c r="J687" s="612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5"/>
      <c r="D688" s="601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8">
        <f t="shared" ref="L688:N688" ca="1" si="287">L689+L690</f>
        <v>0</v>
      </c>
      <c r="M688" s="498">
        <f t="shared" si="287"/>
        <v>0</v>
      </c>
      <c r="N688" s="498">
        <f t="shared" si="287"/>
        <v>0</v>
      </c>
      <c r="O688" s="498">
        <f t="shared" ca="1" si="284"/>
        <v>0</v>
      </c>
      <c r="P688" s="498">
        <f t="shared" si="285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1"/>
      <c r="D689" s="712"/>
      <c r="E689" s="751" t="s">
        <v>184</v>
      </c>
      <c r="F689" s="751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1"/>
      <c r="D690" s="712"/>
      <c r="E690" s="751" t="s">
        <v>185</v>
      </c>
      <c r="F690" s="751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5"/>
      <c r="D691" s="755"/>
      <c r="E691" s="755"/>
      <c r="F691" s="755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818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5"/>
      <c r="D692" s="755"/>
      <c r="E692" s="755"/>
      <c r="F692" s="755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818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5"/>
      <c r="D693" s="755"/>
      <c r="E693" s="755"/>
      <c r="F693" s="755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818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5"/>
      <c r="D694" s="755"/>
      <c r="E694" s="755"/>
      <c r="F694" s="755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818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5"/>
      <c r="D695" s="601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8">
        <f t="shared" ref="L695:N695" si="288">L696+L697</f>
        <v>0</v>
      </c>
      <c r="M695" s="498">
        <f t="shared" si="288"/>
        <v>0</v>
      </c>
      <c r="N695" s="498">
        <f t="shared" si="288"/>
        <v>0</v>
      </c>
      <c r="O695" s="498">
        <f t="shared" ref="O695:O697" si="289">IF(L695&gt;0,N695*100/L695,0)</f>
        <v>0</v>
      </c>
      <c r="P695" s="498">
        <f t="shared" ref="P695:P697" si="290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1"/>
      <c r="D696" s="751"/>
      <c r="E696" s="751" t="s">
        <v>18</v>
      </c>
      <c r="F696" s="751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1"/>
      <c r="D697" s="751"/>
      <c r="E697" s="751" t="s">
        <v>19</v>
      </c>
      <c r="F697" s="751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5" t="s">
        <v>16</v>
      </c>
      <c r="D698" s="875" t="s">
        <v>38</v>
      </c>
      <c r="E698" s="753"/>
      <c r="F698" s="753"/>
      <c r="G698" s="608"/>
      <c r="H698" s="754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1">IF(I699&gt;0,J699*100/I699,0)</f>
        <v>0</v>
      </c>
      <c r="L699" s="498"/>
      <c r="M699" s="189"/>
      <c r="N699" s="758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1"/>
        <v>0</v>
      </c>
      <c r="L700" s="498"/>
      <c r="M700" s="189"/>
      <c r="N700" s="758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IFERROR(__xludf.DUMMYFUNCTION("IMPORTRANGE(""https://docs.google.com/spreadsheets/d/1QqKyyYR6Q21VydFLVH3TRQUabQu_ym0Zz7PgGX0-kHA/edit?usp=sharing"",""แผน!IE82"")"),0)</f>
        <v>0</v>
      </c>
      <c r="J701" s="675">
        <f>J704+J707</f>
        <v>0</v>
      </c>
      <c r="K701" s="195">
        <f t="shared" ca="1" si="291"/>
        <v>0</v>
      </c>
      <c r="L701" s="498"/>
      <c r="M701" s="189"/>
      <c r="N701" s="758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5">
        <v>0</v>
      </c>
      <c r="K702" s="498"/>
      <c r="L702" s="498"/>
      <c r="M702" s="189"/>
      <c r="N702" s="758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5">
        <v>0</v>
      </c>
      <c r="K703" s="498"/>
      <c r="L703" s="498"/>
      <c r="M703" s="189"/>
      <c r="N703" s="758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58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5">
        <v>0</v>
      </c>
      <c r="K705" s="498"/>
      <c r="L705" s="498"/>
      <c r="M705" s="189"/>
      <c r="N705" s="758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5">
        <v>0</v>
      </c>
      <c r="K706" s="498"/>
      <c r="L706" s="498"/>
      <c r="M706" s="189"/>
      <c r="N706" s="758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58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IFERROR(__xludf.DUMMYFUNCTION("IMPORTRANGE(""https://docs.google.com/spreadsheets/d/1QqKyyYR6Q21VydFLVH3TRQUabQu_ym0Zz7PgGX0-kHA/edit?usp=sharing"",""แผน!IH82"")"),0)</f>
        <v>0</v>
      </c>
      <c r="J708" s="675">
        <f>J714+J717</f>
        <v>0</v>
      </c>
      <c r="K708" s="195">
        <f ca="1">IF(I708&gt;0,J708*100/I708,0)</f>
        <v>0</v>
      </c>
      <c r="L708" s="498"/>
      <c r="M708" s="189"/>
      <c r="N708" s="758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5">
        <v>0</v>
      </c>
      <c r="K709" s="498"/>
      <c r="L709" s="758"/>
      <c r="M709" s="189"/>
      <c r="N709" s="758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5">
        <v>0</v>
      </c>
      <c r="K710" s="498"/>
      <c r="L710" s="758"/>
      <c r="M710" s="189"/>
      <c r="N710" s="758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70"/>
      <c r="K711" s="498"/>
      <c r="L711" s="758"/>
      <c r="M711" s="189"/>
      <c r="N711" s="758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5">
        <v>0</v>
      </c>
      <c r="K712" s="498"/>
      <c r="L712" s="758"/>
      <c r="M712" s="189"/>
      <c r="N712" s="758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5">
        <v>0</v>
      </c>
      <c r="K713" s="498"/>
      <c r="L713" s="758"/>
      <c r="M713" s="189"/>
      <c r="N713" s="758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5">
        <v>0</v>
      </c>
      <c r="K714" s="498"/>
      <c r="L714" s="758"/>
      <c r="M714" s="189"/>
      <c r="N714" s="758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5">
        <v>0</v>
      </c>
      <c r="K715" s="498"/>
      <c r="L715" s="758"/>
      <c r="M715" s="189"/>
      <c r="N715" s="758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5">
        <v>0</v>
      </c>
      <c r="K716" s="498"/>
      <c r="L716" s="758"/>
      <c r="M716" s="189"/>
      <c r="N716" s="758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5">
        <v>0</v>
      </c>
      <c r="K717" s="498"/>
      <c r="L717" s="758"/>
      <c r="M717" s="189"/>
      <c r="N717" s="758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58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58"/>
      <c r="M719" s="189"/>
      <c r="N719" s="758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2">IF(I720&gt;0,J720*100/I720,0)</f>
        <v>0</v>
      </c>
      <c r="L720" s="758"/>
      <c r="M720" s="189"/>
      <c r="N720" s="758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IFERROR(__xludf.DUMMYFUNCTION("IMPORTRANGE(""https://docs.google.com/spreadsheets/d/1QqKyyYR6Q21VydFLVH3TRQUabQu_ym0Zz7PgGX0-kHA/edit?usp=sharing"",""แผน!IJ82"")"),0)</f>
        <v>0</v>
      </c>
      <c r="J721" s="675">
        <f ca="1">J723+J726</f>
        <v>0</v>
      </c>
      <c r="K721" s="195">
        <f t="shared" ca="1" si="292"/>
        <v>0</v>
      </c>
      <c r="L721" s="758"/>
      <c r="M721" s="189"/>
      <c r="N721" s="758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IFERROR(__xludf.DUMMYFUNCTION("IMPORTRANGE(""https://docs.google.com/spreadsheets/d/1QqKyyYR6Q21VydFLVH3TRQUabQu_ym0Zz7PgGX0-kHA/edit?usp=sharing"",""แผน!IK82"")"),0)</f>
        <v>0</v>
      </c>
      <c r="J722" s="675">
        <f ca="1">J725+J728</f>
        <v>0</v>
      </c>
      <c r="K722" s="195">
        <f t="shared" ca="1" si="292"/>
        <v>0</v>
      </c>
      <c r="L722" s="498"/>
      <c r="M722" s="189"/>
      <c r="N722" s="758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2"/>
        <v>0</v>
      </c>
      <c r="L723" s="498"/>
      <c r="M723" s="189"/>
      <c r="N723" s="758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58"/>
      <c r="M724" s="189"/>
      <c r="N724" s="758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3">IF(I725&gt;0,J725*100/I725,0)</f>
        <v>0</v>
      </c>
      <c r="L725" s="758"/>
      <c r="M725" s="189"/>
      <c r="N725" s="758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3"/>
        <v>0</v>
      </c>
      <c r="L726" s="498"/>
      <c r="M726" s="189"/>
      <c r="N726" s="758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58"/>
      <c r="M727" s="189"/>
      <c r="N727" s="758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4">IF(I728&gt;0,J728*100/I728,0)</f>
        <v>0</v>
      </c>
      <c r="L728" s="758"/>
      <c r="M728" s="189"/>
      <c r="N728" s="758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IFERROR(__xludf.DUMMYFUNCTION("IMPORTRANGE(""https://docs.google.com/spreadsheets/d/1QqKyyYR6Q21VydFLVH3TRQUabQu_ym0Zz7PgGX0-kHA/edit?usp=sharing"",""แผน!IP82"")"),0)</f>
        <v>0</v>
      </c>
      <c r="J729" s="675">
        <f>J732+J735</f>
        <v>0</v>
      </c>
      <c r="K729" s="195">
        <f t="shared" ca="1" si="294"/>
        <v>0</v>
      </c>
      <c r="L729" s="498"/>
      <c r="M729" s="189"/>
      <c r="N729" s="758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5">
        <v>0</v>
      </c>
      <c r="K730" s="498"/>
      <c r="L730" s="758"/>
      <c r="M730" s="498"/>
      <c r="N730" s="758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5">
        <v>0</v>
      </c>
      <c r="K731" s="498"/>
      <c r="L731" s="758"/>
      <c r="M731" s="498"/>
      <c r="N731" s="758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5">
        <v>0</v>
      </c>
      <c r="K732" s="498"/>
      <c r="L732" s="758"/>
      <c r="M732" s="498"/>
      <c r="N732" s="758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5">
        <v>0</v>
      </c>
      <c r="K733" s="498"/>
      <c r="L733" s="758"/>
      <c r="M733" s="498"/>
      <c r="N733" s="758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5">
        <v>0</v>
      </c>
      <c r="K734" s="498"/>
      <c r="L734" s="758"/>
      <c r="M734" s="498"/>
      <c r="N734" s="758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3" t="s">
        <v>46</v>
      </c>
      <c r="I735" s="764"/>
      <c r="J735" s="425">
        <v>0</v>
      </c>
      <c r="K735" s="502"/>
      <c r="L735" s="765"/>
      <c r="M735" s="502"/>
      <c r="N735" s="765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1"/>
      <c r="C737" s="751" t="s">
        <v>16</v>
      </c>
      <c r="D737" s="828" t="s">
        <v>17</v>
      </c>
      <c r="E737" s="824"/>
      <c r="F737" s="824"/>
      <c r="G737" s="598"/>
      <c r="H737" s="640" t="s">
        <v>12</v>
      </c>
      <c r="I737" s="612"/>
      <c r="J737" s="612"/>
      <c r="K737" s="93"/>
      <c r="L737" s="641">
        <f t="shared" ref="L737:N737" si="295">L738+L739</f>
        <v>0</v>
      </c>
      <c r="M737" s="641">
        <f t="shared" si="295"/>
        <v>0</v>
      </c>
      <c r="N737" s="641">
        <f t="shared" si="295"/>
        <v>0</v>
      </c>
      <c r="O737" s="641">
        <f t="shared" ref="O737:O742" si="296">IF(L737&gt;0,N737*100/L737,0)</f>
        <v>0</v>
      </c>
      <c r="P737" s="641">
        <f t="shared" ref="P737:P742" si="297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1"/>
      <c r="C738" s="751"/>
      <c r="D738" s="712"/>
      <c r="E738" s="751" t="s">
        <v>184</v>
      </c>
      <c r="F738" s="751"/>
      <c r="G738" s="598"/>
      <c r="H738" s="165" t="s">
        <v>12</v>
      </c>
      <c r="I738" s="612"/>
      <c r="J738" s="612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1"/>
      <c r="D739" s="712"/>
      <c r="E739" s="751" t="s">
        <v>185</v>
      </c>
      <c r="F739" s="751"/>
      <c r="G739" s="598"/>
      <c r="H739" s="165" t="s">
        <v>12</v>
      </c>
      <c r="I739" s="612"/>
      <c r="J739" s="612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1"/>
      <c r="D740" s="822" t="s">
        <v>20</v>
      </c>
      <c r="E740" s="751"/>
      <c r="F740" s="751"/>
      <c r="G740" s="598"/>
      <c r="H740" s="640" t="s">
        <v>12</v>
      </c>
      <c r="I740" s="166"/>
      <c r="J740" s="166"/>
      <c r="K740" s="167"/>
      <c r="L740" s="641">
        <f t="shared" ref="L740:N740" si="299">L741+L742</f>
        <v>0</v>
      </c>
      <c r="M740" s="641">
        <f t="shared" si="299"/>
        <v>0</v>
      </c>
      <c r="N740" s="641">
        <f t="shared" si="299"/>
        <v>0</v>
      </c>
      <c r="O740" s="641">
        <f t="shared" si="296"/>
        <v>0</v>
      </c>
      <c r="P740" s="641">
        <f t="shared" si="297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1"/>
      <c r="D741" s="712"/>
      <c r="E741" s="751" t="s">
        <v>184</v>
      </c>
      <c r="F741" s="751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1"/>
      <c r="D742" s="712"/>
      <c r="E742" s="751" t="s">
        <v>185</v>
      </c>
      <c r="F742" s="751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3"/>
      <c r="B743" s="602"/>
      <c r="C743" s="751"/>
      <c r="D743" s="751"/>
      <c r="E743" s="751"/>
      <c r="F743" s="751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3"/>
      <c r="B744" s="602"/>
      <c r="C744" s="751"/>
      <c r="D744" s="751"/>
      <c r="E744" s="751"/>
      <c r="F744" s="751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3"/>
      <c r="B745" s="602"/>
      <c r="C745" s="751"/>
      <c r="D745" s="751"/>
      <c r="E745" s="751"/>
      <c r="F745" s="751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3"/>
      <c r="B746" s="602"/>
      <c r="C746" s="751"/>
      <c r="D746" s="751"/>
      <c r="E746" s="751"/>
      <c r="F746" s="751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1"/>
      <c r="D747" s="822" t="s">
        <v>21</v>
      </c>
      <c r="E747" s="751"/>
      <c r="F747" s="751"/>
      <c r="G747" s="598"/>
      <c r="H747" s="775" t="s">
        <v>12</v>
      </c>
      <c r="I747" s="166"/>
      <c r="J747" s="166"/>
      <c r="K747" s="167"/>
      <c r="L747" s="641">
        <f t="shared" ref="L747:N747" si="300">L748+L749</f>
        <v>0</v>
      </c>
      <c r="M747" s="641">
        <f t="shared" si="300"/>
        <v>0</v>
      </c>
      <c r="N747" s="641">
        <f t="shared" si="300"/>
        <v>0</v>
      </c>
      <c r="O747" s="641">
        <f t="shared" ref="O747:O749" si="301">IF(L747&gt;0,N747*100/L747,0)</f>
        <v>0</v>
      </c>
      <c r="P747" s="641">
        <f t="shared" ref="P747:P749" si="30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1"/>
      <c r="D748" s="751"/>
      <c r="E748" s="751" t="s">
        <v>18</v>
      </c>
      <c r="F748" s="751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1"/>
      <c r="D749" s="751"/>
      <c r="E749" s="751" t="s">
        <v>19</v>
      </c>
      <c r="F749" s="751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1" t="s">
        <v>16</v>
      </c>
      <c r="D750" s="876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3"/>
      <c r="B751" s="602"/>
      <c r="C751" s="751"/>
      <c r="D751" s="751"/>
      <c r="E751" s="751" t="s">
        <v>313</v>
      </c>
      <c r="F751" s="751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3"/>
      <c r="B752" s="602"/>
      <c r="C752" s="751"/>
      <c r="D752" s="751"/>
      <c r="E752" s="751"/>
      <c r="F752" s="751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1"/>
      <c r="C754" s="751" t="s">
        <v>16</v>
      </c>
      <c r="D754" s="828" t="s">
        <v>17</v>
      </c>
      <c r="E754" s="824"/>
      <c r="F754" s="824"/>
      <c r="G754" s="598"/>
      <c r="H754" s="640" t="s">
        <v>12</v>
      </c>
      <c r="I754" s="612"/>
      <c r="J754" s="612"/>
      <c r="K754" s="93"/>
      <c r="L754" s="641">
        <f t="shared" ref="L754:N754" si="303">L755+L756</f>
        <v>0</v>
      </c>
      <c r="M754" s="641">
        <f t="shared" si="303"/>
        <v>0</v>
      </c>
      <c r="N754" s="641">
        <f t="shared" si="303"/>
        <v>0</v>
      </c>
      <c r="O754" s="641">
        <f t="shared" ref="O754:O759" si="304">IF(L754&gt;0,N754*100/L754,0)</f>
        <v>0</v>
      </c>
      <c r="P754" s="641">
        <f t="shared" ref="P754:P759" si="30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1"/>
      <c r="C755" s="751"/>
      <c r="D755" s="712"/>
      <c r="E755" s="751" t="s">
        <v>184</v>
      </c>
      <c r="F755" s="751"/>
      <c r="G755" s="598"/>
      <c r="H755" s="165" t="s">
        <v>12</v>
      </c>
      <c r="I755" s="612"/>
      <c r="J755" s="612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1"/>
      <c r="D756" s="712"/>
      <c r="E756" s="751" t="s">
        <v>185</v>
      </c>
      <c r="F756" s="751"/>
      <c r="G756" s="598"/>
      <c r="H756" s="165" t="s">
        <v>12</v>
      </c>
      <c r="I756" s="612"/>
      <c r="J756" s="612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1"/>
      <c r="D757" s="822" t="s">
        <v>20</v>
      </c>
      <c r="E757" s="751"/>
      <c r="F757" s="751"/>
      <c r="G757" s="598"/>
      <c r="H757" s="640" t="s">
        <v>12</v>
      </c>
      <c r="I757" s="166"/>
      <c r="J757" s="166"/>
      <c r="K757" s="167"/>
      <c r="L757" s="641">
        <f t="shared" ref="L757:N757" si="307">L758+L759</f>
        <v>0</v>
      </c>
      <c r="M757" s="641">
        <f t="shared" si="307"/>
        <v>0</v>
      </c>
      <c r="N757" s="641">
        <f t="shared" si="307"/>
        <v>0</v>
      </c>
      <c r="O757" s="641">
        <f t="shared" si="304"/>
        <v>0</v>
      </c>
      <c r="P757" s="641">
        <f t="shared" si="30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1"/>
      <c r="D758" s="712"/>
      <c r="E758" s="751" t="s">
        <v>184</v>
      </c>
      <c r="F758" s="751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1"/>
      <c r="D759" s="712"/>
      <c r="E759" s="751" t="s">
        <v>185</v>
      </c>
      <c r="F759" s="751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3"/>
      <c r="B760" s="602"/>
      <c r="C760" s="751"/>
      <c r="D760" s="751"/>
      <c r="E760" s="751"/>
      <c r="F760" s="751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3"/>
      <c r="B761" s="602"/>
      <c r="C761" s="751"/>
      <c r="D761" s="751"/>
      <c r="E761" s="751"/>
      <c r="F761" s="751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3"/>
      <c r="B762" s="602"/>
      <c r="C762" s="751"/>
      <c r="D762" s="751"/>
      <c r="E762" s="751"/>
      <c r="F762" s="751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3"/>
      <c r="B763" s="602"/>
      <c r="C763" s="751"/>
      <c r="D763" s="751"/>
      <c r="E763" s="751"/>
      <c r="F763" s="751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1"/>
      <c r="D764" s="822" t="s">
        <v>21</v>
      </c>
      <c r="E764" s="751"/>
      <c r="F764" s="751"/>
      <c r="G764" s="598"/>
      <c r="H764" s="775" t="s">
        <v>12</v>
      </c>
      <c r="I764" s="166"/>
      <c r="J764" s="166"/>
      <c r="K764" s="167"/>
      <c r="L764" s="641">
        <f t="shared" ref="L764:N764" si="308">L765+L766</f>
        <v>0</v>
      </c>
      <c r="M764" s="641">
        <f t="shared" si="308"/>
        <v>0</v>
      </c>
      <c r="N764" s="641">
        <f t="shared" si="308"/>
        <v>0</v>
      </c>
      <c r="O764" s="641">
        <f t="shared" ref="O764:O766" si="309">IF(L764&gt;0,N764*100/L764,0)</f>
        <v>0</v>
      </c>
      <c r="P764" s="641">
        <f t="shared" ref="P764:P766" si="31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1"/>
      <c r="D765" s="751"/>
      <c r="E765" s="751" t="s">
        <v>18</v>
      </c>
      <c r="F765" s="751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1"/>
      <c r="D766" s="751"/>
      <c r="E766" s="751" t="s">
        <v>19</v>
      </c>
      <c r="F766" s="751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1" t="s">
        <v>16</v>
      </c>
      <c r="D767" s="876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3"/>
      <c r="B768" s="602"/>
      <c r="C768" s="751"/>
      <c r="D768" s="751"/>
      <c r="E768" s="751" t="s">
        <v>316</v>
      </c>
      <c r="F768" s="751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1"/>
      <c r="C770" s="751" t="s">
        <v>16</v>
      </c>
      <c r="D770" s="828" t="s">
        <v>17</v>
      </c>
      <c r="E770" s="824"/>
      <c r="F770" s="824"/>
      <c r="G770" s="598"/>
      <c r="H770" s="640" t="s">
        <v>12</v>
      </c>
      <c r="I770" s="612"/>
      <c r="J770" s="612"/>
      <c r="K770" s="93"/>
      <c r="L770" s="641">
        <f t="shared" ref="L770:N770" si="311">L771+L772</f>
        <v>0</v>
      </c>
      <c r="M770" s="641">
        <f t="shared" si="311"/>
        <v>0</v>
      </c>
      <c r="N770" s="641">
        <f t="shared" si="311"/>
        <v>0</v>
      </c>
      <c r="O770" s="641">
        <f t="shared" ref="O770:O775" si="312">IF(L770&gt;0,N770*100/L770,0)</f>
        <v>0</v>
      </c>
      <c r="P770" s="641">
        <f t="shared" ref="P770:P775" si="31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1"/>
      <c r="C771" s="751"/>
      <c r="D771" s="712"/>
      <c r="E771" s="751" t="s">
        <v>184</v>
      </c>
      <c r="F771" s="751"/>
      <c r="G771" s="598"/>
      <c r="H771" s="165" t="s">
        <v>12</v>
      </c>
      <c r="I771" s="612"/>
      <c r="J771" s="612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1"/>
      <c r="D772" s="712"/>
      <c r="E772" s="751" t="s">
        <v>185</v>
      </c>
      <c r="F772" s="751"/>
      <c r="G772" s="598"/>
      <c r="H772" s="165" t="s">
        <v>12</v>
      </c>
      <c r="I772" s="612"/>
      <c r="J772" s="612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1"/>
      <c r="D773" s="822" t="s">
        <v>20</v>
      </c>
      <c r="E773" s="751"/>
      <c r="F773" s="751"/>
      <c r="G773" s="598"/>
      <c r="H773" s="640" t="s">
        <v>12</v>
      </c>
      <c r="I773" s="166"/>
      <c r="J773" s="166"/>
      <c r="K773" s="167"/>
      <c r="L773" s="641">
        <f t="shared" ref="L773:N773" si="315">L774+L775</f>
        <v>0</v>
      </c>
      <c r="M773" s="641">
        <f t="shared" si="315"/>
        <v>0</v>
      </c>
      <c r="N773" s="641">
        <f t="shared" si="315"/>
        <v>0</v>
      </c>
      <c r="O773" s="641">
        <f t="shared" si="312"/>
        <v>0</v>
      </c>
      <c r="P773" s="641">
        <f t="shared" si="31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1"/>
      <c r="D774" s="712"/>
      <c r="E774" s="751" t="s">
        <v>184</v>
      </c>
      <c r="F774" s="751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1"/>
      <c r="D775" s="712"/>
      <c r="E775" s="751" t="s">
        <v>185</v>
      </c>
      <c r="F775" s="751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3"/>
      <c r="B776" s="602"/>
      <c r="C776" s="751"/>
      <c r="D776" s="751"/>
      <c r="E776" s="751"/>
      <c r="F776" s="751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3"/>
      <c r="B777" s="602"/>
      <c r="C777" s="751"/>
      <c r="D777" s="751"/>
      <c r="E777" s="751"/>
      <c r="F777" s="751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3"/>
      <c r="B778" s="602"/>
      <c r="C778" s="751"/>
      <c r="D778" s="751"/>
      <c r="E778" s="751"/>
      <c r="F778" s="751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3"/>
      <c r="B779" s="602"/>
      <c r="C779" s="751"/>
      <c r="D779" s="751"/>
      <c r="E779" s="751"/>
      <c r="F779" s="751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1"/>
      <c r="D780" s="822" t="s">
        <v>21</v>
      </c>
      <c r="E780" s="751"/>
      <c r="F780" s="751"/>
      <c r="G780" s="598"/>
      <c r="H780" s="775" t="s">
        <v>12</v>
      </c>
      <c r="I780" s="166"/>
      <c r="J780" s="166"/>
      <c r="K780" s="167"/>
      <c r="L780" s="641">
        <f t="shared" ref="L780:N780" si="316">L781+L782</f>
        <v>0</v>
      </c>
      <c r="M780" s="641">
        <f t="shared" si="316"/>
        <v>0</v>
      </c>
      <c r="N780" s="641">
        <f t="shared" si="316"/>
        <v>0</v>
      </c>
      <c r="O780" s="641">
        <f t="shared" ref="O780:O782" si="317">IF(L780&gt;0,N780*100/L780,0)</f>
        <v>0</v>
      </c>
      <c r="P780" s="641">
        <f t="shared" ref="P780:P782" si="318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1"/>
      <c r="D781" s="751"/>
      <c r="E781" s="751" t="s">
        <v>18</v>
      </c>
      <c r="F781" s="751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1"/>
      <c r="D782" s="751"/>
      <c r="E782" s="751" t="s">
        <v>19</v>
      </c>
      <c r="F782" s="751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1" t="s">
        <v>16</v>
      </c>
      <c r="D783" s="8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3"/>
      <c r="B784" s="602"/>
      <c r="C784" s="751"/>
      <c r="D784" s="751"/>
      <c r="E784" s="751" t="s">
        <v>318</v>
      </c>
      <c r="F784" s="751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9">I800</f>
        <v>0</v>
      </c>
      <c r="J785" s="800">
        <f t="shared" ca="1" si="319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5" t="s">
        <v>16</v>
      </c>
      <c r="D786" s="823" t="s">
        <v>17</v>
      </c>
      <c r="E786" s="824"/>
      <c r="F786" s="824"/>
      <c r="G786" s="189"/>
      <c r="H786" s="593" t="s">
        <v>12</v>
      </c>
      <c r="I786" s="270"/>
      <c r="J786" s="270"/>
      <c r="K786" s="498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1"/>
      <c r="D787" s="712"/>
      <c r="E787" s="751" t="s">
        <v>184</v>
      </c>
      <c r="F787" s="751"/>
      <c r="G787" s="598"/>
      <c r="H787" s="165" t="s">
        <v>12</v>
      </c>
      <c r="I787" s="612"/>
      <c r="J787" s="612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1" t="s">
        <v>185</v>
      </c>
      <c r="F788" s="751"/>
      <c r="G788" s="598"/>
      <c r="H788" s="165" t="s">
        <v>12</v>
      </c>
      <c r="I788" s="612"/>
      <c r="J788" s="612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8">
        <f t="shared" ref="L789:N789" ca="1" si="324">L790+L791</f>
        <v>0</v>
      </c>
      <c r="M789" s="498">
        <f t="shared" si="324"/>
        <v>0</v>
      </c>
      <c r="N789" s="498">
        <f t="shared" si="324"/>
        <v>0</v>
      </c>
      <c r="O789" s="498">
        <f t="shared" ca="1" si="321"/>
        <v>0</v>
      </c>
      <c r="P789" s="498">
        <f t="shared" si="322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1" t="s">
        <v>184</v>
      </c>
      <c r="F790" s="751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1" t="s">
        <v>185</v>
      </c>
      <c r="F791" s="751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5"/>
      <c r="D792" s="755"/>
      <c r="E792" s="755"/>
      <c r="F792" s="755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818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5"/>
      <c r="D793" s="755"/>
      <c r="E793" s="755"/>
      <c r="F793" s="755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818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5"/>
      <c r="D794" s="755"/>
      <c r="E794" s="755"/>
      <c r="F794" s="755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818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5"/>
      <c r="D795" s="755"/>
      <c r="E795" s="755"/>
      <c r="F795" s="755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818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5"/>
      <c r="D796" s="601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8">
        <f t="shared" ref="L796:N796" si="325">L797+L798</f>
        <v>0</v>
      </c>
      <c r="M796" s="498">
        <f t="shared" si="325"/>
        <v>0</v>
      </c>
      <c r="N796" s="498">
        <f t="shared" si="325"/>
        <v>0</v>
      </c>
      <c r="O796" s="498">
        <f t="shared" ref="O796:O798" si="326">IF(L796&gt;0,N796*100/L796,0)</f>
        <v>0</v>
      </c>
      <c r="P796" s="498">
        <f t="shared" ref="P796:P798" si="327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1"/>
      <c r="D797" s="751"/>
      <c r="E797" s="751" t="s">
        <v>18</v>
      </c>
      <c r="F797" s="751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1"/>
      <c r="D798" s="751"/>
      <c r="E798" s="751" t="s">
        <v>19</v>
      </c>
      <c r="F798" s="751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5" t="s">
        <v>16</v>
      </c>
      <c r="D799" s="875" t="s">
        <v>38</v>
      </c>
      <c r="E799" s="753"/>
      <c r="F799" s="753"/>
      <c r="G799" s="608"/>
      <c r="H799" s="803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4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2"/>
      <c r="F802" s="712" t="s">
        <v>321</v>
      </c>
      <c r="G802" s="366"/>
      <c r="H802" s="647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2"/>
      <c r="F803" s="712"/>
      <c r="G803" s="366"/>
      <c r="H803" s="647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1"/>
      <c r="C805" s="751" t="s">
        <v>16</v>
      </c>
      <c r="D805" s="828" t="s">
        <v>17</v>
      </c>
      <c r="E805" s="824"/>
      <c r="F805" s="824"/>
      <c r="G805" s="598"/>
      <c r="H805" s="640" t="s">
        <v>12</v>
      </c>
      <c r="I805" s="612"/>
      <c r="J805" s="612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1"/>
      <c r="C806" s="751"/>
      <c r="D806" s="611"/>
      <c r="E806" s="751" t="s">
        <v>184</v>
      </c>
      <c r="F806" s="751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1"/>
      <c r="C807" s="751"/>
      <c r="D807" s="611"/>
      <c r="E807" s="751" t="s">
        <v>185</v>
      </c>
      <c r="F807" s="751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1"/>
      <c r="D808" s="877" t="s">
        <v>20</v>
      </c>
      <c r="E808" s="824"/>
      <c r="F808" s="824"/>
      <c r="G808" s="598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1"/>
      <c r="C809" s="751"/>
      <c r="D809" s="611"/>
      <c r="E809" s="751" t="s">
        <v>184</v>
      </c>
      <c r="F809" s="751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1"/>
      <c r="C810" s="751"/>
      <c r="D810" s="611"/>
      <c r="E810" s="751" t="s">
        <v>185</v>
      </c>
      <c r="F810" s="751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3"/>
      <c r="B811" s="602"/>
      <c r="C811" s="751"/>
      <c r="D811" s="602"/>
      <c r="E811" s="751"/>
      <c r="F811" s="751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3"/>
      <c r="B812" s="602"/>
      <c r="C812" s="751"/>
      <c r="D812" s="602"/>
      <c r="E812" s="751"/>
      <c r="F812" s="751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3"/>
      <c r="B813" s="602"/>
      <c r="C813" s="751"/>
      <c r="D813" s="602"/>
      <c r="E813" s="751"/>
      <c r="F813" s="751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3"/>
      <c r="B814" s="602"/>
      <c r="C814" s="751"/>
      <c r="D814" s="602"/>
      <c r="E814" s="751"/>
      <c r="F814" s="751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1"/>
      <c r="D815" s="877" t="s">
        <v>21</v>
      </c>
      <c r="E815" s="824"/>
      <c r="F815" s="824"/>
      <c r="G815" s="598"/>
      <c r="H815" s="775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1"/>
      <c r="D816" s="602"/>
      <c r="E816" s="751" t="s">
        <v>18</v>
      </c>
      <c r="F816" s="751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1"/>
      <c r="D817" s="602"/>
      <c r="E817" s="751" t="s">
        <v>19</v>
      </c>
      <c r="F817" s="751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1" t="s">
        <v>16</v>
      </c>
      <c r="D818" s="878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79" t="s">
        <v>345</v>
      </c>
      <c r="B820" s="880"/>
      <c r="C820" s="880"/>
      <c r="D820" s="881"/>
      <c r="E820" s="880"/>
      <c r="F820" s="880"/>
      <c r="G820" s="882"/>
      <c r="H820" s="882"/>
      <c r="I820" s="883"/>
      <c r="J820" s="883"/>
      <c r="K820" s="884"/>
      <c r="L820" s="884"/>
      <c r="M820" s="884"/>
      <c r="N820" s="884"/>
      <c r="O820" s="884"/>
      <c r="P820" s="884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6"/>
      <c r="B821" s="755" t="s">
        <v>325</v>
      </c>
      <c r="C821" s="755"/>
      <c r="D821" s="570"/>
      <c r="E821" s="755"/>
      <c r="F821" s="755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IFERROR(__xludf.DUMMYFUNCTION("IMPORTRANGE(""https://docs.google.com/spreadsheets/d/19vJNZY_5yjcGF2XGBMNZRCAIB0Kwfpjp8YEOfu-bneM/edit?usp=sharing"",""งานกองทุน!F82"")"),0)</f>
        <v>0</v>
      </c>
      <c r="K821" s="498">
        <f t="shared" ref="K821:K828" ca="1" si="336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6"/>
      <c r="B822" s="755"/>
      <c r="C822" s="755"/>
      <c r="D822" s="570"/>
      <c r="E822" s="755"/>
      <c r="F822" s="755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IFERROR(__xludf.DUMMYFUNCTION("IMPORTRANGE(""https://docs.google.com/spreadsheets/d/19vJNZY_5yjcGF2XGBMNZRCAIB0Kwfpjp8YEOfu-bneM/edit?usp=sharing"",""งานกองทุน!E82"")"),0)</f>
        <v>0</v>
      </c>
      <c r="K822" s="498">
        <f t="shared" ca="1" si="336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6"/>
      <c r="B823" s="755" t="s">
        <v>326</v>
      </c>
      <c r="C823" s="755"/>
      <c r="D823" s="570"/>
      <c r="E823" s="755"/>
      <c r="F823" s="755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IFERROR(__xludf.DUMMYFUNCTION("IMPORTRANGE(""https://docs.google.com/spreadsheets/d/19vJNZY_5yjcGF2XGBMNZRCAIB0Kwfpjp8YEOfu-bneM/edit?usp=sharing"",""งานกองทุน!K82"")"),14929.54)</f>
        <v>14929.54</v>
      </c>
      <c r="K823" s="498">
        <f t="shared" ca="1" si="336"/>
        <v>1.8794790069700229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6"/>
      <c r="B824" s="755"/>
      <c r="C824" s="755"/>
      <c r="D824" s="570"/>
      <c r="E824" s="755"/>
      <c r="F824" s="755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IFERROR(__xludf.DUMMYFUNCTION("IMPORTRANGE(""https://docs.google.com/spreadsheets/d/19vJNZY_5yjcGF2XGBMNZRCAIB0Kwfpjp8YEOfu-bneM/edit?usp=sharing"",""งานกองทุน!J82"")"),17)</f>
        <v>17</v>
      </c>
      <c r="K824" s="498">
        <f t="shared" ca="1" si="336"/>
        <v>30.90909090909091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6"/>
      <c r="B825" s="755" t="s">
        <v>327</v>
      </c>
      <c r="C825" s="755"/>
      <c r="D825" s="570"/>
      <c r="E825" s="755"/>
      <c r="F825" s="755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6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6"/>
      <c r="B826" s="755"/>
      <c r="C826" s="755"/>
      <c r="D826" s="570"/>
      <c r="E826" s="755"/>
      <c r="F826" s="755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6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6"/>
      <c r="B827" s="755" t="s">
        <v>328</v>
      </c>
      <c r="C827" s="755"/>
      <c r="D827" s="570"/>
      <c r="E827" s="755"/>
      <c r="F827" s="755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IFERROR(__xludf.DUMMYFUNCTION("IMPORTRANGE(""https://docs.google.com/spreadsheets/d/19vJNZY_5yjcGF2XGBMNZRCAIB0Kwfpjp8YEOfu-bneM/edit?usp=sharing"",""งานกองทุน!U82"")"),0)</f>
        <v>0</v>
      </c>
      <c r="K827" s="498">
        <f t="shared" ca="1" si="336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1">
        <f ca="1">IFERROR(__xludf.DUMMYFUNCTION("IMPORTRANGE(""https://docs.google.com/spreadsheets/d/19vJNZY_5yjcGF2XGBMNZRCAIB0Kwfpjp8YEOfu-bneM/edit?usp=sharing"",""งานกองทุน!R82"")"),46)</f>
        <v>46</v>
      </c>
      <c r="J828" s="501">
        <f ca="1">IFERROR(__xludf.DUMMYFUNCTION("IMPORTRANGE(""https://docs.google.com/spreadsheets/d/19vJNZY_5yjcGF2XGBMNZRCAIB0Kwfpjp8YEOfu-bneM/edit?usp=sharing"",""งานกองทุน!T82"")"),0)</f>
        <v>0</v>
      </c>
      <c r="K828" s="502">
        <f t="shared" ca="1" si="336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30</vt:i4>
      </vt:variant>
    </vt:vector>
  </HeadingPairs>
  <TitlesOfParts>
    <vt:vector size="45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ภูเก็ต!Print_Area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2023-01-17T10:03:56Z</dcterms:modified>
</cp:coreProperties>
</file>